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workbookProtection workbookPassword="9274" lockStructure="1"/>
  <bookViews>
    <workbookView xWindow="240" yWindow="348" windowWidth="14808" windowHeight="7776" tabRatio="692" firstSheet="2" activeTab="7"/>
  </bookViews>
  <sheets>
    <sheet name="Περιγραφή Έργου" sheetId="2" r:id="rId1"/>
    <sheet name="Γενικά Δεδομένα" sheetId="4" r:id="rId2"/>
    <sheet name="Συμβατικά ΦΣ" sheetId="1" r:id="rId3"/>
    <sheet name="Νέα ΦΣ" sheetId="6" r:id="rId4"/>
    <sheet name="Βραχίονες" sheetId="10" r:id="rId5"/>
    <sheet name="Λοιπός Εξοπλισμός" sheetId="15" r:id="rId6"/>
    <sheet name="Αποτελέσματα" sheetId="8" r:id="rId7"/>
    <sheet name="Υπολογισμοί" sheetId="7" r:id="rId8"/>
    <sheet name="Οικονομικότητα" sheetId="13" r:id="rId9"/>
    <sheet name="Δάνειο" sheetId="12" r:id="rId10"/>
    <sheet name="Βοήθεια" sheetId="5" r:id="rId11"/>
    <sheet name="Πίνακες Αιτήματος" sheetId="14" r:id="rId12"/>
  </sheets>
  <definedNames>
    <definedName name="_Toc471896888" localSheetId="11">'Πίνακες Αιτήματος'!#REF!</definedName>
    <definedName name="fs_led">Βοήθεια!$B$39:$B$74</definedName>
    <definedName name="fs_non_led">Βοήθεια!$A$16:$A$30</definedName>
    <definedName name="list1">'Γενικά Δεδομένα'!$T$6:$T$7</definedName>
    <definedName name="list2">'Γενικά Δεδομένα'!$U$6:$U$7</definedName>
    <definedName name="min_luminary_efficacy">'Γενικά Δεδομένα'!$I$26</definedName>
  </definedNames>
  <calcPr calcId="144525"/>
</workbook>
</file>

<file path=xl/calcChain.xml><?xml version="1.0" encoding="utf-8"?>
<calcChain xmlns="http://schemas.openxmlformats.org/spreadsheetml/2006/main">
  <c r="H24" i="13" l="1"/>
  <c r="BB136" i="14" l="1"/>
  <c r="BC136" i="14"/>
  <c r="BD136" i="14"/>
  <c r="BE136" i="14"/>
  <c r="BF136" i="14"/>
  <c r="BG136" i="14"/>
  <c r="BB137" i="14"/>
  <c r="BC137" i="14"/>
  <c r="BD137" i="14"/>
  <c r="BE137" i="14"/>
  <c r="BG137" i="14" s="1"/>
  <c r="BF137" i="14"/>
  <c r="BB138" i="14"/>
  <c r="BC138" i="14"/>
  <c r="BD138" i="14"/>
  <c r="BE138" i="14"/>
  <c r="BF138" i="14"/>
  <c r="BG138" i="14"/>
  <c r="BB139" i="14"/>
  <c r="BC139" i="14"/>
  <c r="BD139" i="14"/>
  <c r="BE139" i="14"/>
  <c r="BG139" i="14" s="1"/>
  <c r="BF139" i="14"/>
  <c r="BB140" i="14"/>
  <c r="BC140" i="14"/>
  <c r="BD140" i="14"/>
  <c r="BE140" i="14"/>
  <c r="BF140" i="14"/>
  <c r="BG140" i="14"/>
  <c r="BB141" i="14"/>
  <c r="BC141" i="14"/>
  <c r="BD141" i="14"/>
  <c r="BE141" i="14"/>
  <c r="BG141" i="14" s="1"/>
  <c r="BF141" i="14"/>
  <c r="BB142" i="14"/>
  <c r="BC142" i="14"/>
  <c r="BD142" i="14"/>
  <c r="BE142" i="14"/>
  <c r="BF142" i="14"/>
  <c r="BG142" i="14"/>
  <c r="BB143" i="14"/>
  <c r="BC143" i="14"/>
  <c r="BD143" i="14"/>
  <c r="BE143" i="14"/>
  <c r="BG143" i="14" s="1"/>
  <c r="BF143" i="14"/>
  <c r="BB144" i="14"/>
  <c r="BC144" i="14"/>
  <c r="BD144" i="14"/>
  <c r="BE144" i="14"/>
  <c r="BF144" i="14"/>
  <c r="BG144" i="14"/>
  <c r="BB145" i="14"/>
  <c r="BC145" i="14"/>
  <c r="BD145" i="14"/>
  <c r="BE145" i="14"/>
  <c r="BG145" i="14" s="1"/>
  <c r="BF145" i="14"/>
  <c r="BB146" i="14"/>
  <c r="BC146" i="14"/>
  <c r="BD146" i="14"/>
  <c r="BE146" i="14"/>
  <c r="BF146" i="14"/>
  <c r="BG146" i="14"/>
  <c r="BB147" i="14"/>
  <c r="BC147" i="14"/>
  <c r="BD147" i="14"/>
  <c r="BE147" i="14"/>
  <c r="BG147" i="14" s="1"/>
  <c r="BF147" i="14"/>
  <c r="BB148" i="14"/>
  <c r="BC148" i="14"/>
  <c r="BD148" i="14"/>
  <c r="BE148" i="14"/>
  <c r="BF148" i="14"/>
  <c r="BG148" i="14"/>
  <c r="BB149" i="14"/>
  <c r="BC149" i="14"/>
  <c r="BD149" i="14"/>
  <c r="BE149" i="14"/>
  <c r="BG149" i="14" s="1"/>
  <c r="BF149" i="14"/>
  <c r="BB150" i="14"/>
  <c r="BC150" i="14"/>
  <c r="BD150" i="14"/>
  <c r="BE150" i="14"/>
  <c r="BF150" i="14"/>
  <c r="BG150" i="14"/>
  <c r="BB151" i="14"/>
  <c r="BC151" i="14"/>
  <c r="BD151" i="14"/>
  <c r="BE151" i="14"/>
  <c r="BG151" i="14" s="1"/>
  <c r="BF151" i="14"/>
  <c r="BB152" i="14"/>
  <c r="BC152" i="14"/>
  <c r="BD152" i="14"/>
  <c r="BE152" i="14"/>
  <c r="BF152" i="14"/>
  <c r="BG152" i="14"/>
  <c r="BB153" i="14"/>
  <c r="BC153" i="14"/>
  <c r="BD153" i="14"/>
  <c r="BE153" i="14"/>
  <c r="BG153" i="14" s="1"/>
  <c r="BF153" i="14"/>
  <c r="BB154" i="14"/>
  <c r="BC154" i="14"/>
  <c r="BD154" i="14"/>
  <c r="BE154" i="14"/>
  <c r="BF154" i="14"/>
  <c r="BG154" i="14"/>
  <c r="BB155" i="14"/>
  <c r="BC155" i="14"/>
  <c r="BD155" i="14"/>
  <c r="BE155" i="14"/>
  <c r="BG155" i="14" s="1"/>
  <c r="BF155" i="14"/>
  <c r="BB156" i="14"/>
  <c r="BC156" i="14"/>
  <c r="BD156" i="14"/>
  <c r="BE156" i="14"/>
  <c r="BF156" i="14"/>
  <c r="BG156" i="14"/>
  <c r="BB157" i="14"/>
  <c r="BC157" i="14"/>
  <c r="BD157" i="14"/>
  <c r="BE157" i="14"/>
  <c r="BG157" i="14" s="1"/>
  <c r="BF157" i="14"/>
  <c r="BB158" i="14"/>
  <c r="BC158" i="14"/>
  <c r="BD158" i="14"/>
  <c r="BE158" i="14"/>
  <c r="BF158" i="14"/>
  <c r="BG158" i="14"/>
  <c r="BB99" i="14"/>
  <c r="BC99" i="14"/>
  <c r="BD99" i="14"/>
  <c r="BE99" i="14"/>
  <c r="BF99" i="14"/>
  <c r="BG99" i="14"/>
  <c r="BB100" i="14"/>
  <c r="BC100" i="14"/>
  <c r="BD100" i="14"/>
  <c r="BE100" i="14"/>
  <c r="BG100" i="14" s="1"/>
  <c r="BF100" i="14"/>
  <c r="BB101" i="14"/>
  <c r="BC101" i="14"/>
  <c r="BD101" i="14"/>
  <c r="BE101" i="14"/>
  <c r="BF101" i="14"/>
  <c r="BG101" i="14"/>
  <c r="BB102" i="14"/>
  <c r="BC102" i="14"/>
  <c r="BD102" i="14"/>
  <c r="BE102" i="14"/>
  <c r="BG102" i="14" s="1"/>
  <c r="BF102" i="14"/>
  <c r="BB103" i="14"/>
  <c r="BC103" i="14"/>
  <c r="BD103" i="14"/>
  <c r="BE103" i="14"/>
  <c r="BF103" i="14"/>
  <c r="BG103" i="14"/>
  <c r="BB104" i="14"/>
  <c r="BC104" i="14"/>
  <c r="BD104" i="14"/>
  <c r="BE104" i="14"/>
  <c r="BG104" i="14" s="1"/>
  <c r="BF104" i="14"/>
  <c r="BB105" i="14"/>
  <c r="BC105" i="14"/>
  <c r="BD105" i="14"/>
  <c r="BE105" i="14"/>
  <c r="BF105" i="14"/>
  <c r="BG105" i="14"/>
  <c r="BB106" i="14"/>
  <c r="BC106" i="14"/>
  <c r="BD106" i="14"/>
  <c r="BE106" i="14"/>
  <c r="BG106" i="14" s="1"/>
  <c r="BF106" i="14"/>
  <c r="BB107" i="14"/>
  <c r="BC107" i="14"/>
  <c r="BD107" i="14"/>
  <c r="BE107" i="14"/>
  <c r="BF107" i="14"/>
  <c r="BG107" i="14"/>
  <c r="BB108" i="14"/>
  <c r="BC108" i="14"/>
  <c r="BD108" i="14"/>
  <c r="BE108" i="14"/>
  <c r="BG108" i="14" s="1"/>
  <c r="BF108" i="14"/>
  <c r="BB109" i="14"/>
  <c r="BC109" i="14"/>
  <c r="BD109" i="14"/>
  <c r="BE109" i="14"/>
  <c r="BF109" i="14"/>
  <c r="BG109" i="14"/>
  <c r="BB110" i="14"/>
  <c r="BC110" i="14"/>
  <c r="BD110" i="14"/>
  <c r="BE110" i="14"/>
  <c r="BG110" i="14" s="1"/>
  <c r="BF110" i="14"/>
  <c r="BB111" i="14"/>
  <c r="BC111" i="14"/>
  <c r="BD111" i="14"/>
  <c r="BE111" i="14"/>
  <c r="BF111" i="14"/>
  <c r="BG111" i="14"/>
  <c r="BB112" i="14"/>
  <c r="BC112" i="14"/>
  <c r="BD112" i="14"/>
  <c r="BE112" i="14"/>
  <c r="BG112" i="14" s="1"/>
  <c r="BF112" i="14"/>
  <c r="BB113" i="14"/>
  <c r="BC113" i="14"/>
  <c r="BD113" i="14"/>
  <c r="BE113" i="14"/>
  <c r="BF113" i="14"/>
  <c r="BG113" i="14"/>
  <c r="BB114" i="14"/>
  <c r="BC114" i="14"/>
  <c r="BD114" i="14"/>
  <c r="BE114" i="14"/>
  <c r="BG114" i="14" s="1"/>
  <c r="BF114" i="14"/>
  <c r="BB115" i="14"/>
  <c r="BC115" i="14"/>
  <c r="BD115" i="14"/>
  <c r="BE115" i="14"/>
  <c r="BF115" i="14"/>
  <c r="BG115" i="14"/>
  <c r="BB116" i="14"/>
  <c r="BC116" i="14"/>
  <c r="BD116" i="14"/>
  <c r="BE116" i="14"/>
  <c r="BG116" i="14" s="1"/>
  <c r="BF116" i="14"/>
  <c r="BB117" i="14"/>
  <c r="BC117" i="14"/>
  <c r="BD117" i="14"/>
  <c r="BE117" i="14"/>
  <c r="BF117" i="14"/>
  <c r="BG117" i="14"/>
  <c r="BB118" i="14"/>
  <c r="BC118" i="14"/>
  <c r="BD118" i="14"/>
  <c r="BE118" i="14"/>
  <c r="BG118" i="14" s="1"/>
  <c r="BF118" i="14"/>
  <c r="BB119" i="14"/>
  <c r="BC119" i="14"/>
  <c r="BD119" i="14"/>
  <c r="BE119" i="14"/>
  <c r="BF119" i="14"/>
  <c r="BG119" i="14"/>
  <c r="BB120" i="14"/>
  <c r="BC120" i="14"/>
  <c r="BD120" i="14"/>
  <c r="BE120" i="14"/>
  <c r="BG120" i="14" s="1"/>
  <c r="BF120" i="14"/>
  <c r="BB121" i="14"/>
  <c r="BC121" i="14"/>
  <c r="BD121" i="14"/>
  <c r="BE121" i="14"/>
  <c r="BF121" i="14"/>
  <c r="BG121" i="14"/>
  <c r="BB122" i="14"/>
  <c r="BC122" i="14"/>
  <c r="BD122" i="14"/>
  <c r="BE122" i="14"/>
  <c r="BG122" i="14" s="1"/>
  <c r="BF122" i="14"/>
  <c r="BB123" i="14"/>
  <c r="BC123" i="14"/>
  <c r="BD123" i="14"/>
  <c r="BE123" i="14"/>
  <c r="BF123" i="14"/>
  <c r="BG123" i="14"/>
  <c r="BB124" i="14"/>
  <c r="BC124" i="14"/>
  <c r="BD124" i="14"/>
  <c r="BE124" i="14"/>
  <c r="BG124" i="14" s="1"/>
  <c r="BF124" i="14"/>
  <c r="BB125" i="14"/>
  <c r="BC125" i="14"/>
  <c r="BD125" i="14"/>
  <c r="BE125" i="14"/>
  <c r="BF125" i="14"/>
  <c r="BG125" i="14"/>
  <c r="BB126" i="14"/>
  <c r="BC126" i="14"/>
  <c r="BD126" i="14"/>
  <c r="BE126" i="14"/>
  <c r="BG126" i="14" s="1"/>
  <c r="BF126" i="14"/>
  <c r="BB127" i="14"/>
  <c r="BC127" i="14"/>
  <c r="BD127" i="14"/>
  <c r="BE127" i="14"/>
  <c r="BF127" i="14"/>
  <c r="BG127" i="14"/>
  <c r="BB128" i="14"/>
  <c r="BC128" i="14"/>
  <c r="BD128" i="14"/>
  <c r="BE128" i="14"/>
  <c r="BG128" i="14" s="1"/>
  <c r="BF128" i="14"/>
  <c r="BB129" i="14"/>
  <c r="BC129" i="14"/>
  <c r="BD129" i="14"/>
  <c r="BE129" i="14"/>
  <c r="BF129" i="14"/>
  <c r="BG129" i="14"/>
  <c r="BB130" i="14"/>
  <c r="BC130" i="14"/>
  <c r="BD130" i="14"/>
  <c r="BE130" i="14"/>
  <c r="BG130" i="14" s="1"/>
  <c r="BF130" i="14"/>
  <c r="BB131" i="14"/>
  <c r="BC131" i="14"/>
  <c r="BD131" i="14"/>
  <c r="BE131" i="14"/>
  <c r="BF131" i="14"/>
  <c r="BG131" i="14"/>
  <c r="BB132" i="14"/>
  <c r="BC132" i="14"/>
  <c r="BD132" i="14"/>
  <c r="BE132" i="14"/>
  <c r="BG132" i="14" s="1"/>
  <c r="BF132" i="14"/>
  <c r="BB133" i="14"/>
  <c r="BC133" i="14"/>
  <c r="BD133" i="14"/>
  <c r="BE133" i="14"/>
  <c r="BF133" i="14"/>
  <c r="BG133" i="14"/>
  <c r="BB134" i="14"/>
  <c r="BC134" i="14"/>
  <c r="BD134" i="14"/>
  <c r="BE134" i="14"/>
  <c r="BG134" i="14" s="1"/>
  <c r="BF134" i="14"/>
  <c r="BB135" i="14"/>
  <c r="BC135" i="14"/>
  <c r="BD135" i="14"/>
  <c r="BE135" i="14"/>
  <c r="BF135" i="14"/>
  <c r="BG135" i="14"/>
  <c r="BB64" i="14"/>
  <c r="BC64" i="14"/>
  <c r="BD64" i="14"/>
  <c r="BE64" i="14"/>
  <c r="BF64" i="14"/>
  <c r="BG64" i="14"/>
  <c r="BB65" i="14"/>
  <c r="BC65" i="14"/>
  <c r="BD65" i="14"/>
  <c r="BE65" i="14"/>
  <c r="BG65" i="14" s="1"/>
  <c r="BF65" i="14"/>
  <c r="BB66" i="14"/>
  <c r="BC66" i="14"/>
  <c r="BD66" i="14"/>
  <c r="BE66" i="14"/>
  <c r="BF66" i="14"/>
  <c r="BG66" i="14"/>
  <c r="BB67" i="14"/>
  <c r="BC67" i="14"/>
  <c r="BD67" i="14"/>
  <c r="BE67" i="14"/>
  <c r="BG67" i="14" s="1"/>
  <c r="BF67" i="14"/>
  <c r="BB68" i="14"/>
  <c r="BC68" i="14"/>
  <c r="BD68" i="14"/>
  <c r="BE68" i="14"/>
  <c r="BF68" i="14"/>
  <c r="BG68" i="14"/>
  <c r="BB69" i="14"/>
  <c r="BC69" i="14"/>
  <c r="BD69" i="14"/>
  <c r="BE69" i="14"/>
  <c r="BG69" i="14" s="1"/>
  <c r="BF69" i="14"/>
  <c r="BB70" i="14"/>
  <c r="BC70" i="14"/>
  <c r="BD70" i="14"/>
  <c r="BE70" i="14"/>
  <c r="BF70" i="14"/>
  <c r="BG70" i="14"/>
  <c r="BB71" i="14"/>
  <c r="BC71" i="14"/>
  <c r="BD71" i="14"/>
  <c r="BE71" i="14"/>
  <c r="BG71" i="14" s="1"/>
  <c r="BF71" i="14"/>
  <c r="BB72" i="14"/>
  <c r="BC72" i="14"/>
  <c r="BD72" i="14"/>
  <c r="BE72" i="14"/>
  <c r="BF72" i="14"/>
  <c r="BG72" i="14"/>
  <c r="BB73" i="14"/>
  <c r="BC73" i="14"/>
  <c r="BD73" i="14"/>
  <c r="BE73" i="14"/>
  <c r="BG73" i="14" s="1"/>
  <c r="BF73" i="14"/>
  <c r="BB74" i="14"/>
  <c r="BC74" i="14"/>
  <c r="BD74" i="14"/>
  <c r="BE74" i="14"/>
  <c r="BF74" i="14"/>
  <c r="BG74" i="14"/>
  <c r="BB75" i="14"/>
  <c r="BC75" i="14"/>
  <c r="BD75" i="14"/>
  <c r="BE75" i="14"/>
  <c r="BG75" i="14" s="1"/>
  <c r="BF75" i="14"/>
  <c r="BB76" i="14"/>
  <c r="BC76" i="14"/>
  <c r="BD76" i="14"/>
  <c r="BE76" i="14"/>
  <c r="BF76" i="14"/>
  <c r="BG76" i="14"/>
  <c r="BB77" i="14"/>
  <c r="BC77" i="14"/>
  <c r="BD77" i="14"/>
  <c r="BE77" i="14"/>
  <c r="BG77" i="14" s="1"/>
  <c r="BF77" i="14"/>
  <c r="BB78" i="14"/>
  <c r="BC78" i="14"/>
  <c r="BD78" i="14"/>
  <c r="BE78" i="14"/>
  <c r="BF78" i="14"/>
  <c r="BG78" i="14"/>
  <c r="BB79" i="14"/>
  <c r="BC79" i="14"/>
  <c r="BD79" i="14"/>
  <c r="BE79" i="14"/>
  <c r="BG79" i="14" s="1"/>
  <c r="BF79" i="14"/>
  <c r="BB80" i="14"/>
  <c r="BC80" i="14"/>
  <c r="BD80" i="14"/>
  <c r="BE80" i="14"/>
  <c r="BF80" i="14"/>
  <c r="BG80" i="14"/>
  <c r="BB81" i="14"/>
  <c r="BC81" i="14"/>
  <c r="BD81" i="14"/>
  <c r="BE81" i="14"/>
  <c r="BG81" i="14" s="1"/>
  <c r="BF81" i="14"/>
  <c r="BB82" i="14"/>
  <c r="BC82" i="14"/>
  <c r="BD82" i="14"/>
  <c r="BE82" i="14"/>
  <c r="BF82" i="14"/>
  <c r="BG82" i="14"/>
  <c r="BB83" i="14"/>
  <c r="BC83" i="14"/>
  <c r="BD83" i="14"/>
  <c r="BE83" i="14"/>
  <c r="BG83" i="14" s="1"/>
  <c r="BF83" i="14"/>
  <c r="BB84" i="14"/>
  <c r="BC84" i="14"/>
  <c r="BD84" i="14"/>
  <c r="BE84" i="14"/>
  <c r="BF84" i="14"/>
  <c r="BG84" i="14"/>
  <c r="BB85" i="14"/>
  <c r="BC85" i="14"/>
  <c r="BD85" i="14"/>
  <c r="BE85" i="14"/>
  <c r="BG85" i="14" s="1"/>
  <c r="BF85" i="14"/>
  <c r="BB86" i="14"/>
  <c r="BC86" i="14"/>
  <c r="BD86" i="14"/>
  <c r="BE86" i="14"/>
  <c r="BF86" i="14"/>
  <c r="BG86" i="14"/>
  <c r="BB87" i="14"/>
  <c r="BC87" i="14"/>
  <c r="BD87" i="14"/>
  <c r="BE87" i="14"/>
  <c r="BG87" i="14" s="1"/>
  <c r="BF87" i="14"/>
  <c r="BB88" i="14"/>
  <c r="BC88" i="14"/>
  <c r="BD88" i="14"/>
  <c r="BE88" i="14"/>
  <c r="BF88" i="14"/>
  <c r="BG88" i="14"/>
  <c r="BB89" i="14"/>
  <c r="BC89" i="14"/>
  <c r="BD89" i="14"/>
  <c r="BE89" i="14"/>
  <c r="BG89" i="14" s="1"/>
  <c r="BF89" i="14"/>
  <c r="BB90" i="14"/>
  <c r="BC90" i="14"/>
  <c r="BD90" i="14"/>
  <c r="BE90" i="14"/>
  <c r="BF90" i="14"/>
  <c r="BG90" i="14"/>
  <c r="BB91" i="14"/>
  <c r="BC91" i="14"/>
  <c r="BD91" i="14"/>
  <c r="BE91" i="14"/>
  <c r="BG91" i="14" s="1"/>
  <c r="BF91" i="14"/>
  <c r="BB92" i="14"/>
  <c r="BC92" i="14"/>
  <c r="BD92" i="14"/>
  <c r="BE92" i="14"/>
  <c r="BF92" i="14"/>
  <c r="BG92" i="14"/>
  <c r="BB93" i="14"/>
  <c r="BC93" i="14"/>
  <c r="BD93" i="14"/>
  <c r="BE93" i="14"/>
  <c r="BG93" i="14" s="1"/>
  <c r="BF93" i="14"/>
  <c r="BB94" i="14"/>
  <c r="BC94" i="14"/>
  <c r="BD94" i="14"/>
  <c r="BE94" i="14"/>
  <c r="BF94" i="14"/>
  <c r="BG94" i="14"/>
  <c r="BB95" i="14"/>
  <c r="BC95" i="14"/>
  <c r="BD95" i="14"/>
  <c r="BE95" i="14"/>
  <c r="BG95" i="14" s="1"/>
  <c r="BF95" i="14"/>
  <c r="BB96" i="14"/>
  <c r="BC96" i="14"/>
  <c r="BD96" i="14"/>
  <c r="BE96" i="14"/>
  <c r="BF96" i="14"/>
  <c r="BG96" i="14"/>
  <c r="BB97" i="14"/>
  <c r="BC97" i="14"/>
  <c r="BD97" i="14"/>
  <c r="BE97" i="14"/>
  <c r="BG97" i="14" s="1"/>
  <c r="BF97" i="14"/>
  <c r="BB98" i="14"/>
  <c r="BC98" i="14"/>
  <c r="BD98" i="14"/>
  <c r="BE98" i="14"/>
  <c r="BF98" i="14"/>
  <c r="BG98" i="14"/>
  <c r="BB42" i="14"/>
  <c r="BC42" i="14"/>
  <c r="BD42" i="14"/>
  <c r="BE42" i="14"/>
  <c r="BG42" i="14" s="1"/>
  <c r="BF42" i="14"/>
  <c r="BB43" i="14"/>
  <c r="BC43" i="14"/>
  <c r="BD43" i="14"/>
  <c r="BE43" i="14"/>
  <c r="BF43" i="14"/>
  <c r="BG43" i="14"/>
  <c r="BB44" i="14"/>
  <c r="BC44" i="14"/>
  <c r="BD44" i="14"/>
  <c r="BE44" i="14"/>
  <c r="BG44" i="14" s="1"/>
  <c r="BF44" i="14"/>
  <c r="BB45" i="14"/>
  <c r="BC45" i="14"/>
  <c r="BD45" i="14"/>
  <c r="BE45" i="14"/>
  <c r="BF45" i="14"/>
  <c r="BG45" i="14"/>
  <c r="BB46" i="14"/>
  <c r="BC46" i="14"/>
  <c r="BD46" i="14"/>
  <c r="BE46" i="14"/>
  <c r="BG46" i="14" s="1"/>
  <c r="BF46" i="14"/>
  <c r="BB47" i="14"/>
  <c r="BC47" i="14"/>
  <c r="BD47" i="14"/>
  <c r="BE47" i="14"/>
  <c r="BF47" i="14"/>
  <c r="BG47" i="14"/>
  <c r="BB48" i="14"/>
  <c r="BC48" i="14"/>
  <c r="BD48" i="14"/>
  <c r="BE48" i="14"/>
  <c r="BG48" i="14" s="1"/>
  <c r="BF48" i="14"/>
  <c r="BB49" i="14"/>
  <c r="BC49" i="14"/>
  <c r="BD49" i="14"/>
  <c r="BE49" i="14"/>
  <c r="BF49" i="14"/>
  <c r="BG49" i="14"/>
  <c r="BB50" i="14"/>
  <c r="BC50" i="14"/>
  <c r="BD50" i="14"/>
  <c r="BE50" i="14"/>
  <c r="BG50" i="14" s="1"/>
  <c r="BF50" i="14"/>
  <c r="BB51" i="14"/>
  <c r="BC51" i="14"/>
  <c r="BD51" i="14"/>
  <c r="BE51" i="14"/>
  <c r="BF51" i="14"/>
  <c r="BG51" i="14"/>
  <c r="BB52" i="14"/>
  <c r="BC52" i="14"/>
  <c r="BD52" i="14"/>
  <c r="BE52" i="14"/>
  <c r="BG52" i="14" s="1"/>
  <c r="BF52" i="14"/>
  <c r="BB53" i="14"/>
  <c r="BC53" i="14"/>
  <c r="BD53" i="14"/>
  <c r="BE53" i="14"/>
  <c r="BF53" i="14"/>
  <c r="BG53" i="14"/>
  <c r="BB54" i="14"/>
  <c r="BC54" i="14"/>
  <c r="BD54" i="14"/>
  <c r="BE54" i="14"/>
  <c r="BG54" i="14" s="1"/>
  <c r="BF54" i="14"/>
  <c r="BB55" i="14"/>
  <c r="BC55" i="14"/>
  <c r="BD55" i="14"/>
  <c r="BE55" i="14"/>
  <c r="BF55" i="14"/>
  <c r="BG55" i="14"/>
  <c r="BB56" i="14"/>
  <c r="BC56" i="14"/>
  <c r="BD56" i="14"/>
  <c r="BE56" i="14"/>
  <c r="BG56" i="14" s="1"/>
  <c r="BF56" i="14"/>
  <c r="BB57" i="14"/>
  <c r="BC57" i="14"/>
  <c r="BD57" i="14"/>
  <c r="BE57" i="14"/>
  <c r="BF57" i="14"/>
  <c r="BG57" i="14"/>
  <c r="BB58" i="14"/>
  <c r="BC58" i="14"/>
  <c r="BD58" i="14"/>
  <c r="BE58" i="14"/>
  <c r="BG58" i="14" s="1"/>
  <c r="BF58" i="14"/>
  <c r="BB59" i="14"/>
  <c r="BC59" i="14"/>
  <c r="BD59" i="14"/>
  <c r="BE59" i="14"/>
  <c r="BF59" i="14"/>
  <c r="BG59" i="14"/>
  <c r="BB60" i="14"/>
  <c r="BC60" i="14"/>
  <c r="BD60" i="14"/>
  <c r="BE60" i="14"/>
  <c r="BG60" i="14" s="1"/>
  <c r="BF60" i="14"/>
  <c r="BB61" i="14"/>
  <c r="BC61" i="14"/>
  <c r="BD61" i="14"/>
  <c r="BE61" i="14"/>
  <c r="BF61" i="14"/>
  <c r="BG61" i="14"/>
  <c r="BB62" i="14"/>
  <c r="BC62" i="14"/>
  <c r="BD62" i="14"/>
  <c r="BE62" i="14"/>
  <c r="BG62" i="14" s="1"/>
  <c r="BF62" i="14"/>
  <c r="BB63" i="14"/>
  <c r="BC63" i="14"/>
  <c r="BD63" i="14"/>
  <c r="BE63" i="14"/>
  <c r="BF63" i="14"/>
  <c r="BG63" i="14"/>
  <c r="BC10" i="14"/>
  <c r="BD10" i="14"/>
  <c r="BE10" i="14"/>
  <c r="BF10" i="14"/>
  <c r="BG10" i="14"/>
  <c r="BC11" i="14"/>
  <c r="BD11" i="14"/>
  <c r="BE11" i="14"/>
  <c r="BG11" i="14" s="1"/>
  <c r="BF11" i="14"/>
  <c r="BC12" i="14"/>
  <c r="BD12" i="14"/>
  <c r="BE12" i="14"/>
  <c r="BF12" i="14"/>
  <c r="BG12" i="14"/>
  <c r="BC13" i="14"/>
  <c r="BD13" i="14"/>
  <c r="BE13" i="14"/>
  <c r="BG13" i="14" s="1"/>
  <c r="BF13" i="14"/>
  <c r="BC14" i="14"/>
  <c r="BD14" i="14"/>
  <c r="BE14" i="14"/>
  <c r="BF14" i="14"/>
  <c r="BG14" i="14"/>
  <c r="BC15" i="14"/>
  <c r="BD15" i="14"/>
  <c r="BE15" i="14"/>
  <c r="BG15" i="14" s="1"/>
  <c r="BF15" i="14"/>
  <c r="BC16" i="14"/>
  <c r="BD16" i="14"/>
  <c r="BE16" i="14"/>
  <c r="BF16" i="14"/>
  <c r="BG16" i="14"/>
  <c r="BC17" i="14"/>
  <c r="BD17" i="14"/>
  <c r="BE17" i="14"/>
  <c r="BG17" i="14" s="1"/>
  <c r="BF17" i="14"/>
  <c r="BC18" i="14"/>
  <c r="BD18" i="14"/>
  <c r="BE18" i="14"/>
  <c r="BF18" i="14"/>
  <c r="BG18" i="14"/>
  <c r="BC19" i="14"/>
  <c r="BD19" i="14"/>
  <c r="BE19" i="14"/>
  <c r="BG19" i="14" s="1"/>
  <c r="BF19" i="14"/>
  <c r="BC20" i="14"/>
  <c r="BD20" i="14"/>
  <c r="BE20" i="14"/>
  <c r="BF20" i="14"/>
  <c r="BG20" i="14"/>
  <c r="BC21" i="14"/>
  <c r="BD21" i="14"/>
  <c r="BE21" i="14"/>
  <c r="BG21" i="14" s="1"/>
  <c r="BF21" i="14"/>
  <c r="BC22" i="14"/>
  <c r="BD22" i="14"/>
  <c r="BE22" i="14"/>
  <c r="BF22" i="14"/>
  <c r="BG22" i="14"/>
  <c r="BC23" i="14"/>
  <c r="BD23" i="14"/>
  <c r="BE23" i="14"/>
  <c r="BG23" i="14" s="1"/>
  <c r="BF23" i="14"/>
  <c r="BC24" i="14"/>
  <c r="BD24" i="14"/>
  <c r="BE24" i="14"/>
  <c r="BF24" i="14"/>
  <c r="BG24" i="14"/>
  <c r="BC25" i="14"/>
  <c r="BD25" i="14"/>
  <c r="BE25" i="14"/>
  <c r="BG25" i="14" s="1"/>
  <c r="BF25" i="14"/>
  <c r="BC26" i="14"/>
  <c r="BD26" i="14"/>
  <c r="BE26" i="14"/>
  <c r="BF26" i="14"/>
  <c r="BG26" i="14"/>
  <c r="BC27" i="14"/>
  <c r="BD27" i="14"/>
  <c r="BE27" i="14"/>
  <c r="BG27" i="14" s="1"/>
  <c r="BF27" i="14"/>
  <c r="BC28" i="14"/>
  <c r="BD28" i="14"/>
  <c r="BE28" i="14"/>
  <c r="BF28" i="14"/>
  <c r="BG28" i="14"/>
  <c r="BC29" i="14"/>
  <c r="BD29" i="14"/>
  <c r="BE29" i="14"/>
  <c r="BG29" i="14" s="1"/>
  <c r="BF29" i="14"/>
  <c r="BB30" i="14"/>
  <c r="BC30" i="14"/>
  <c r="BD30" i="14"/>
  <c r="BE30" i="14"/>
  <c r="BF30" i="14"/>
  <c r="BG30" i="14"/>
  <c r="BB31" i="14"/>
  <c r="BC31" i="14"/>
  <c r="BD31" i="14"/>
  <c r="BE31" i="14"/>
  <c r="BG31" i="14" s="1"/>
  <c r="BF31" i="14"/>
  <c r="BB32" i="14"/>
  <c r="BC32" i="14"/>
  <c r="BD32" i="14"/>
  <c r="BE32" i="14"/>
  <c r="BF32" i="14"/>
  <c r="BG32" i="14"/>
  <c r="BB33" i="14"/>
  <c r="BC33" i="14"/>
  <c r="BD33" i="14"/>
  <c r="BE33" i="14"/>
  <c r="BG33" i="14" s="1"/>
  <c r="BF33" i="14"/>
  <c r="BB34" i="14"/>
  <c r="BC34" i="14"/>
  <c r="BD34" i="14"/>
  <c r="BE34" i="14"/>
  <c r="BF34" i="14"/>
  <c r="BG34" i="14"/>
  <c r="BB35" i="14"/>
  <c r="BC35" i="14"/>
  <c r="BD35" i="14"/>
  <c r="BE35" i="14"/>
  <c r="BG35" i="14" s="1"/>
  <c r="BF35" i="14"/>
  <c r="BB36" i="14"/>
  <c r="BC36" i="14"/>
  <c r="BD36" i="14"/>
  <c r="BE36" i="14"/>
  <c r="BF36" i="14"/>
  <c r="BG36" i="14"/>
  <c r="BB37" i="14"/>
  <c r="BC37" i="14"/>
  <c r="BD37" i="14"/>
  <c r="BE37" i="14"/>
  <c r="BG37" i="14" s="1"/>
  <c r="BF37" i="14"/>
  <c r="BB38" i="14"/>
  <c r="BC38" i="14"/>
  <c r="BD38" i="14"/>
  <c r="BE38" i="14"/>
  <c r="BF38" i="14"/>
  <c r="BG38" i="14"/>
  <c r="BB39" i="14"/>
  <c r="BC39" i="14"/>
  <c r="BD39" i="14"/>
  <c r="BE39" i="14"/>
  <c r="BG39" i="14" s="1"/>
  <c r="BF39" i="14"/>
  <c r="BB40" i="14"/>
  <c r="BC40" i="14"/>
  <c r="BD40" i="14"/>
  <c r="BE40" i="14"/>
  <c r="BF40" i="14"/>
  <c r="BG40" i="14"/>
  <c r="BB41" i="14"/>
  <c r="BC41" i="14"/>
  <c r="BD41" i="14"/>
  <c r="BE41" i="14"/>
  <c r="BG41" i="14" s="1"/>
  <c r="BF41" i="14"/>
  <c r="BE9" i="14"/>
  <c r="BF9" i="14"/>
  <c r="BG9" i="14" s="1"/>
  <c r="BF8" i="14"/>
  <c r="BD9" i="14"/>
  <c r="BD8" i="14" s="1"/>
  <c r="BC9" i="14"/>
  <c r="BE8" i="14" l="1"/>
  <c r="BC8" i="14"/>
  <c r="BG8" i="14"/>
  <c r="H4" i="8"/>
  <c r="N153" i="6"/>
  <c r="M153" i="6"/>
  <c r="N152" i="6"/>
  <c r="M152" i="6"/>
  <c r="N151" i="6"/>
  <c r="M151" i="6"/>
  <c r="N150" i="6"/>
  <c r="M150" i="6"/>
  <c r="N149" i="6"/>
  <c r="M149" i="6"/>
  <c r="N148" i="6"/>
  <c r="M148" i="6"/>
  <c r="N147" i="6"/>
  <c r="M147" i="6"/>
  <c r="N146" i="6"/>
  <c r="M146" i="6"/>
  <c r="N145" i="6"/>
  <c r="M145" i="6"/>
  <c r="N144" i="6"/>
  <c r="M144" i="6"/>
  <c r="N143" i="6"/>
  <c r="M143" i="6"/>
  <c r="N142" i="6"/>
  <c r="M142" i="6"/>
  <c r="N141" i="6"/>
  <c r="M141" i="6"/>
  <c r="N140" i="6"/>
  <c r="M140" i="6"/>
  <c r="N139" i="6"/>
  <c r="M139" i="6"/>
  <c r="N138" i="6"/>
  <c r="M138" i="6"/>
  <c r="N137" i="6"/>
  <c r="M137" i="6"/>
  <c r="N136" i="6"/>
  <c r="M136" i="6"/>
  <c r="N135" i="6"/>
  <c r="M135" i="6"/>
  <c r="N134" i="6"/>
  <c r="M134" i="6"/>
  <c r="N133" i="6"/>
  <c r="M133" i="6"/>
  <c r="N132" i="6"/>
  <c r="M132" i="6"/>
  <c r="N131" i="6"/>
  <c r="M131" i="6"/>
  <c r="N130" i="6"/>
  <c r="M130" i="6"/>
  <c r="N129" i="6"/>
  <c r="M129" i="6"/>
  <c r="N128" i="6"/>
  <c r="M128" i="6"/>
  <c r="N127" i="6"/>
  <c r="M127" i="6"/>
  <c r="N126" i="6"/>
  <c r="M126" i="6"/>
  <c r="N125" i="6"/>
  <c r="M125" i="6"/>
  <c r="N124" i="6"/>
  <c r="M124" i="6"/>
  <c r="N123" i="6"/>
  <c r="M123" i="6"/>
  <c r="N122" i="6"/>
  <c r="M122" i="6"/>
  <c r="N121" i="6"/>
  <c r="M121" i="6"/>
  <c r="N120" i="6"/>
  <c r="M120" i="6"/>
  <c r="N119" i="6"/>
  <c r="M119" i="6"/>
  <c r="N118" i="6"/>
  <c r="M118" i="6"/>
  <c r="N117" i="6"/>
  <c r="M117" i="6"/>
  <c r="N116" i="6"/>
  <c r="M116" i="6"/>
  <c r="N115" i="6"/>
  <c r="M115" i="6"/>
  <c r="N114" i="6"/>
  <c r="M114" i="6"/>
  <c r="N113" i="6"/>
  <c r="M113" i="6"/>
  <c r="N112" i="6"/>
  <c r="M112" i="6"/>
  <c r="N111" i="6"/>
  <c r="M111" i="6"/>
  <c r="N110" i="6"/>
  <c r="M110" i="6"/>
  <c r="N109" i="6"/>
  <c r="M109" i="6"/>
  <c r="N108" i="6"/>
  <c r="M108" i="6"/>
  <c r="N107" i="6"/>
  <c r="M107" i="6"/>
  <c r="N106" i="6"/>
  <c r="M106" i="6"/>
  <c r="N105" i="6"/>
  <c r="M105" i="6"/>
  <c r="N104" i="6"/>
  <c r="M104" i="6"/>
  <c r="M8" i="6" l="1"/>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2"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N37" i="6"/>
  <c r="N38" i="6"/>
  <c r="N39" i="6" l="1"/>
  <c r="N40" i="6"/>
  <c r="N5" i="6"/>
  <c r="N6" i="6"/>
  <c r="N7" i="6"/>
  <c r="N8" i="6"/>
  <c r="N9" i="6"/>
  <c r="N10" i="6"/>
  <c r="N11" i="6"/>
  <c r="N12" i="6"/>
  <c r="N4" i="6"/>
  <c r="N13" i="6" l="1"/>
  <c r="N41" i="6"/>
  <c r="N14" i="6" l="1"/>
  <c r="N42" i="6"/>
  <c r="K5" i="15"/>
  <c r="K6" i="15"/>
  <c r="K7" i="15"/>
  <c r="K8" i="15"/>
  <c r="K9" i="15"/>
  <c r="K10" i="15"/>
  <c r="K11" i="15"/>
  <c r="K12" i="15"/>
  <c r="K13" i="15"/>
  <c r="K14" i="15"/>
  <c r="K15" i="15"/>
  <c r="K16" i="15"/>
  <c r="K17" i="15"/>
  <c r="K18" i="15"/>
  <c r="K19" i="15"/>
  <c r="K20" i="15"/>
  <c r="K21" i="15"/>
  <c r="K22" i="15"/>
  <c r="K23" i="15"/>
  <c r="K24" i="15"/>
  <c r="K4" i="15"/>
  <c r="A24" i="15"/>
  <c r="BB29" i="14" s="1"/>
  <c r="A23" i="15"/>
  <c r="BB28" i="14" s="1"/>
  <c r="A22" i="15"/>
  <c r="BB27" i="14" s="1"/>
  <c r="A21" i="15"/>
  <c r="BB26" i="14" s="1"/>
  <c r="A20" i="15"/>
  <c r="BB25" i="14" s="1"/>
  <c r="A19" i="15"/>
  <c r="BB24" i="14" s="1"/>
  <c r="A18" i="15"/>
  <c r="BB23" i="14" s="1"/>
  <c r="A17" i="15"/>
  <c r="BB22" i="14" s="1"/>
  <c r="A16" i="15"/>
  <c r="BB21" i="14" s="1"/>
  <c r="A15" i="15"/>
  <c r="BB20" i="14" s="1"/>
  <c r="A14" i="15"/>
  <c r="BB19" i="14" s="1"/>
  <c r="A13" i="15"/>
  <c r="BB18" i="14" s="1"/>
  <c r="A12" i="15"/>
  <c r="BB17" i="14" s="1"/>
  <c r="A11" i="15"/>
  <c r="BB16" i="14" s="1"/>
  <c r="A10" i="15"/>
  <c r="BB15" i="14" s="1"/>
  <c r="A9" i="15"/>
  <c r="BB14" i="14" s="1"/>
  <c r="A8" i="15"/>
  <c r="BB13" i="14" s="1"/>
  <c r="A7" i="15"/>
  <c r="BB12" i="14" s="1"/>
  <c r="A6" i="15"/>
  <c r="BB11" i="14" s="1"/>
  <c r="A5" i="15"/>
  <c r="BB10" i="14" s="1"/>
  <c r="A4" i="15"/>
  <c r="BB9" i="14" s="1"/>
  <c r="N15" i="6" l="1"/>
  <c r="N43" i="6"/>
  <c r="K3" i="15"/>
  <c r="H25" i="8" s="1"/>
  <c r="N16" i="6" l="1"/>
  <c r="N44" i="6"/>
  <c r="M5" i="6"/>
  <c r="M6" i="6"/>
  <c r="M7" i="6"/>
  <c r="M4" i="6"/>
  <c r="N17" i="6" l="1"/>
  <c r="N45" i="6"/>
  <c r="B4" i="1"/>
  <c r="B5" i="1" s="1"/>
  <c r="A10" i="14" l="1"/>
  <c r="G10" i="14" s="1"/>
  <c r="B5" i="7"/>
  <c r="C10" i="14"/>
  <c r="B5" i="10"/>
  <c r="B10" i="14"/>
  <c r="E10" i="14"/>
  <c r="N18" i="6"/>
  <c r="N46" i="6"/>
  <c r="B4" i="10"/>
  <c r="C9" i="14"/>
  <c r="A9" i="14"/>
  <c r="G9" i="14" s="1"/>
  <c r="Q9" i="14" s="1"/>
  <c r="B9" i="14"/>
  <c r="E9" i="14"/>
  <c r="L5" i="1"/>
  <c r="B6" i="1"/>
  <c r="B5" i="6"/>
  <c r="L4" i="1"/>
  <c r="D9" i="14" s="1"/>
  <c r="B4" i="7"/>
  <c r="B4" i="6"/>
  <c r="I4" i="6" s="1"/>
  <c r="C8" i="13"/>
  <c r="I5" i="6" l="1"/>
  <c r="C5" i="6"/>
  <c r="J5" i="6" s="1"/>
  <c r="C5" i="10"/>
  <c r="E5" i="10"/>
  <c r="D5" i="10"/>
  <c r="D5" i="7" s="1"/>
  <c r="B6" i="7"/>
  <c r="C11" i="14"/>
  <c r="B6" i="10"/>
  <c r="A11" i="14"/>
  <c r="G11" i="14" s="1"/>
  <c r="B11" i="14"/>
  <c r="E11" i="14"/>
  <c r="C5" i="7"/>
  <c r="E5" i="7"/>
  <c r="I5" i="7"/>
  <c r="K5" i="7"/>
  <c r="L5" i="7"/>
  <c r="J5" i="7"/>
  <c r="F5" i="7"/>
  <c r="H5" i="7" s="1"/>
  <c r="H10" i="14"/>
  <c r="Q10" i="14"/>
  <c r="N10" i="14"/>
  <c r="L10" i="14"/>
  <c r="AH10" i="14" s="1"/>
  <c r="K10" i="14"/>
  <c r="I10" i="14"/>
  <c r="D10" i="14"/>
  <c r="G5" i="7"/>
  <c r="M10" i="14" s="1"/>
  <c r="O10" i="14" s="1"/>
  <c r="N19" i="6"/>
  <c r="N47" i="6"/>
  <c r="J9" i="14"/>
  <c r="L9" i="14"/>
  <c r="AH9" i="14" s="1"/>
  <c r="B7" i="1"/>
  <c r="B6" i="6"/>
  <c r="H9" i="14"/>
  <c r="R9" i="14" s="1"/>
  <c r="N9" i="14"/>
  <c r="I9" i="14"/>
  <c r="S9" i="14" s="1"/>
  <c r="L6" i="1"/>
  <c r="K9" i="14"/>
  <c r="Y9" i="14"/>
  <c r="X9" i="14"/>
  <c r="U9" i="14"/>
  <c r="C4" i="6"/>
  <c r="C4" i="10" s="1"/>
  <c r="G4" i="7"/>
  <c r="I4" i="7"/>
  <c r="K4" i="7"/>
  <c r="E4" i="7"/>
  <c r="D4" i="10"/>
  <c r="D4" i="7" s="1"/>
  <c r="L6" i="7" l="1"/>
  <c r="E6" i="7"/>
  <c r="K6" i="7"/>
  <c r="I6" i="7"/>
  <c r="C6" i="7"/>
  <c r="J6" i="7"/>
  <c r="F6" i="7"/>
  <c r="H6" i="7" s="1"/>
  <c r="R10" i="14"/>
  <c r="X10" i="14"/>
  <c r="U10" i="14"/>
  <c r="AA10" i="14" s="1"/>
  <c r="AF10" i="14" s="1"/>
  <c r="V10" i="14"/>
  <c r="W10" i="14"/>
  <c r="AW10" i="14"/>
  <c r="G5" i="10"/>
  <c r="AY10" i="14"/>
  <c r="AZ10" i="14"/>
  <c r="AX10" i="14"/>
  <c r="H11" i="14"/>
  <c r="N11" i="14"/>
  <c r="Q11" i="14"/>
  <c r="L11" i="14"/>
  <c r="AH11" i="14" s="1"/>
  <c r="K11" i="14"/>
  <c r="I11" i="14"/>
  <c r="C6" i="6"/>
  <c r="J6" i="6" s="1"/>
  <c r="I6" i="6"/>
  <c r="S10" i="14"/>
  <c r="E6" i="10"/>
  <c r="C6" i="10"/>
  <c r="D6" i="10"/>
  <c r="D6" i="7" s="1"/>
  <c r="D11" i="14"/>
  <c r="G6" i="7"/>
  <c r="M11" i="14" s="1"/>
  <c r="O11" i="14" s="1"/>
  <c r="Y10" i="14"/>
  <c r="J10" i="14"/>
  <c r="C12" i="14"/>
  <c r="B12" i="14"/>
  <c r="E12" i="14"/>
  <c r="B7" i="7"/>
  <c r="A12" i="14"/>
  <c r="G12" i="14" s="1"/>
  <c r="B7" i="10"/>
  <c r="L7" i="1"/>
  <c r="D12" i="14" s="1"/>
  <c r="N20" i="6"/>
  <c r="N48" i="6"/>
  <c r="B7" i="6"/>
  <c r="I7" i="6" s="1"/>
  <c r="B8" i="1"/>
  <c r="M9" i="14"/>
  <c r="O9" i="14" s="1"/>
  <c r="AX9" i="14"/>
  <c r="V9" i="14"/>
  <c r="W9" i="14" s="1"/>
  <c r="C4" i="7"/>
  <c r="AA9" i="14"/>
  <c r="F4" i="7"/>
  <c r="H4" i="7" s="1"/>
  <c r="E4" i="10"/>
  <c r="C3" i="13"/>
  <c r="E6" i="13" s="1"/>
  <c r="B6" i="12"/>
  <c r="B11" i="12" s="1"/>
  <c r="AI10" i="14" l="1"/>
  <c r="AK10" i="14" s="1"/>
  <c r="X11" i="14"/>
  <c r="U11" i="14"/>
  <c r="AA11" i="14" s="1"/>
  <c r="AI11" i="14" s="1"/>
  <c r="AK11" i="14" s="1"/>
  <c r="S11" i="14"/>
  <c r="V11" i="14"/>
  <c r="W11" i="14"/>
  <c r="R11" i="14"/>
  <c r="AC10" i="14"/>
  <c r="AD10" i="14"/>
  <c r="AE10" i="14" s="1"/>
  <c r="AJ10" i="14"/>
  <c r="AO10" i="14"/>
  <c r="AG10" i="14"/>
  <c r="AB10" i="14"/>
  <c r="AW11" i="14"/>
  <c r="G6" i="10"/>
  <c r="AY11" i="14"/>
  <c r="AZ11" i="14"/>
  <c r="AX11" i="14"/>
  <c r="Y11" i="14"/>
  <c r="J11" i="14"/>
  <c r="K7" i="7"/>
  <c r="E7" i="7"/>
  <c r="I7" i="7"/>
  <c r="G7" i="7"/>
  <c r="D7" i="10"/>
  <c r="D7" i="7" s="1"/>
  <c r="J12" i="14"/>
  <c r="Q12" i="14"/>
  <c r="K12" i="14"/>
  <c r="H12" i="14"/>
  <c r="I12" i="14"/>
  <c r="L12" i="14"/>
  <c r="AH12" i="14" s="1"/>
  <c r="N12" i="14"/>
  <c r="B8" i="6"/>
  <c r="I8" i="6" s="1"/>
  <c r="C13" i="14"/>
  <c r="B8" i="7"/>
  <c r="A13" i="14"/>
  <c r="G13" i="14" s="1"/>
  <c r="B13" i="14"/>
  <c r="D13" i="14"/>
  <c r="B8" i="10"/>
  <c r="E13" i="14"/>
  <c r="C7" i="6"/>
  <c r="J7" i="6" s="1"/>
  <c r="E7" i="10"/>
  <c r="N21" i="6"/>
  <c r="N49" i="6"/>
  <c r="L8" i="1"/>
  <c r="B9" i="1"/>
  <c r="AO9" i="14"/>
  <c r="AI9" i="14"/>
  <c r="AB9" i="14"/>
  <c r="AF9" i="14"/>
  <c r="AJ9" i="14"/>
  <c r="AC9" i="14"/>
  <c r="AG9" i="14"/>
  <c r="AD9" i="14"/>
  <c r="AE9" i="14" s="1"/>
  <c r="H5" i="12"/>
  <c r="AF11" i="14" l="1"/>
  <c r="AS10" i="14"/>
  <c r="AT10" i="14"/>
  <c r="AR10" i="14"/>
  <c r="AU10" i="14"/>
  <c r="AC11" i="14"/>
  <c r="AQ11" i="14" s="1"/>
  <c r="AG11" i="14"/>
  <c r="AO11" i="14"/>
  <c r="AJ11" i="14"/>
  <c r="AD11" i="14"/>
  <c r="AE11" i="14" s="1"/>
  <c r="AB11" i="14"/>
  <c r="AP11" i="14" s="1"/>
  <c r="AQ10" i="14"/>
  <c r="AP10" i="14"/>
  <c r="M12" i="14"/>
  <c r="O12" i="14" s="1"/>
  <c r="F7" i="7"/>
  <c r="J7" i="7"/>
  <c r="C7" i="7"/>
  <c r="C7" i="10"/>
  <c r="G7" i="10" s="1"/>
  <c r="B9" i="6"/>
  <c r="I9" i="6" s="1"/>
  <c r="A14" i="14"/>
  <c r="G14" i="14" s="1"/>
  <c r="C14" i="14"/>
  <c r="E14" i="14"/>
  <c r="B9" i="7"/>
  <c r="B9" i="10"/>
  <c r="B14" i="14"/>
  <c r="C8" i="6"/>
  <c r="E8" i="10"/>
  <c r="N13" i="14"/>
  <c r="J13" i="14"/>
  <c r="Q13" i="14"/>
  <c r="L13" i="14"/>
  <c r="AH13" i="14" s="1"/>
  <c r="K13" i="14"/>
  <c r="I13" i="14"/>
  <c r="H13" i="14"/>
  <c r="I8" i="7"/>
  <c r="E8" i="7"/>
  <c r="G8" i="7"/>
  <c r="M13" i="14" s="1"/>
  <c r="O13" i="14" s="1"/>
  <c r="K8" i="7"/>
  <c r="S12" i="14"/>
  <c r="U12" i="14"/>
  <c r="AA12" i="14" s="1"/>
  <c r="R12" i="14"/>
  <c r="X12" i="14"/>
  <c r="Y12" i="14"/>
  <c r="V12" i="14"/>
  <c r="W12" i="14" s="1"/>
  <c r="C8" i="10"/>
  <c r="D8" i="10"/>
  <c r="D8" i="7" s="1"/>
  <c r="AX12" i="14"/>
  <c r="N22" i="6"/>
  <c r="N50" i="6"/>
  <c r="L9" i="1"/>
  <c r="D14" i="14" s="1"/>
  <c r="B10" i="1"/>
  <c r="AK9" i="14"/>
  <c r="AP9" i="14"/>
  <c r="AR9" i="14"/>
  <c r="AQ9" i="14"/>
  <c r="E7" i="13"/>
  <c r="N44" i="13"/>
  <c r="N43" i="13"/>
  <c r="N42" i="13"/>
  <c r="N41" i="13"/>
  <c r="N40" i="13"/>
  <c r="N39" i="13"/>
  <c r="N38" i="13"/>
  <c r="N37" i="13"/>
  <c r="N36" i="13"/>
  <c r="N35" i="13"/>
  <c r="N34" i="13"/>
  <c r="N33" i="13"/>
  <c r="N32" i="13"/>
  <c r="N21" i="13"/>
  <c r="I6" i="13"/>
  <c r="C8" i="7" l="1"/>
  <c r="J8" i="6"/>
  <c r="AR11" i="14"/>
  <c r="AS11" i="14"/>
  <c r="AT11" i="14"/>
  <c r="AU11" i="14"/>
  <c r="H7" i="7"/>
  <c r="F8" i="7"/>
  <c r="H8" i="7" s="1"/>
  <c r="J8" i="7"/>
  <c r="L7" i="7"/>
  <c r="AW12" i="14"/>
  <c r="K9" i="7"/>
  <c r="E9" i="7"/>
  <c r="G9" i="7"/>
  <c r="M14" i="14" s="1"/>
  <c r="O14" i="14" s="1"/>
  <c r="I9" i="7"/>
  <c r="C9" i="7"/>
  <c r="AO12" i="14"/>
  <c r="AF12" i="14"/>
  <c r="AG12" i="14"/>
  <c r="AJ12" i="14"/>
  <c r="AD12" i="14"/>
  <c r="AE12" i="14" s="1"/>
  <c r="AB12" i="14"/>
  <c r="AI12" i="14"/>
  <c r="AC12" i="14"/>
  <c r="C9" i="10"/>
  <c r="D9" i="10"/>
  <c r="D9" i="7" s="1"/>
  <c r="G8" i="10"/>
  <c r="L8" i="7" s="1"/>
  <c r="AZ13" i="14" s="1"/>
  <c r="AX13" i="14"/>
  <c r="R13" i="14"/>
  <c r="X13" i="14"/>
  <c r="Y13" i="14"/>
  <c r="U13" i="14"/>
  <c r="AA13" i="14" s="1"/>
  <c r="S13" i="14"/>
  <c r="V13" i="14"/>
  <c r="W13" i="14" s="1"/>
  <c r="B10" i="6"/>
  <c r="I10" i="6" s="1"/>
  <c r="A15" i="14"/>
  <c r="G15" i="14" s="1"/>
  <c r="D15" i="14"/>
  <c r="B10" i="7"/>
  <c r="B15" i="14"/>
  <c r="C15" i="14"/>
  <c r="E15" i="14"/>
  <c r="B10" i="10"/>
  <c r="Q14" i="14"/>
  <c r="L14" i="14"/>
  <c r="AH14" i="14" s="1"/>
  <c r="I14" i="14"/>
  <c r="J14" i="14"/>
  <c r="K14" i="14"/>
  <c r="N14" i="14"/>
  <c r="H14" i="14"/>
  <c r="C9" i="6"/>
  <c r="J9" i="6" s="1"/>
  <c r="N23" i="6"/>
  <c r="N51" i="6"/>
  <c r="L10" i="1"/>
  <c r="B11" i="1"/>
  <c r="E8" i="13"/>
  <c r="G6" i="12"/>
  <c r="H6" i="12" s="1"/>
  <c r="B12" i="12"/>
  <c r="AY12" i="14" l="1"/>
  <c r="AI13" i="14"/>
  <c r="AW13" i="14"/>
  <c r="F9" i="7"/>
  <c r="AY13" i="14"/>
  <c r="E9" i="10"/>
  <c r="J9" i="7"/>
  <c r="AK12" i="14"/>
  <c r="AZ12" i="14"/>
  <c r="AC13" i="14"/>
  <c r="E10" i="7"/>
  <c r="G10" i="7"/>
  <c r="I10" i="7"/>
  <c r="K10" i="7"/>
  <c r="G9" i="10"/>
  <c r="L9" i="7" s="1"/>
  <c r="AY14" i="14" s="1"/>
  <c r="AX14" i="14"/>
  <c r="AD13" i="14"/>
  <c r="AE13" i="14" s="1"/>
  <c r="AF13" i="14"/>
  <c r="AO13" i="14"/>
  <c r="AJ13" i="14"/>
  <c r="AG13" i="14"/>
  <c r="AB13" i="14"/>
  <c r="R14" i="14"/>
  <c r="U14" i="14"/>
  <c r="AA14" i="14" s="1"/>
  <c r="S14" i="14"/>
  <c r="X14" i="14"/>
  <c r="Y14" i="14"/>
  <c r="V14" i="14"/>
  <c r="W14" i="14" s="1"/>
  <c r="Q15" i="14"/>
  <c r="M15" i="14"/>
  <c r="O15" i="14" s="1"/>
  <c r="J15" i="14"/>
  <c r="I15" i="14"/>
  <c r="N15" i="14"/>
  <c r="H15" i="14"/>
  <c r="K15" i="14"/>
  <c r="L15" i="14"/>
  <c r="AH15" i="14" s="1"/>
  <c r="C10" i="6"/>
  <c r="F10" i="7"/>
  <c r="H10" i="7" s="1"/>
  <c r="AQ12" i="14"/>
  <c r="B11" i="6"/>
  <c r="I11" i="6" s="1"/>
  <c r="D16" i="14"/>
  <c r="C16" i="14"/>
  <c r="E16" i="14"/>
  <c r="A16" i="14"/>
  <c r="G16" i="14" s="1"/>
  <c r="B16" i="14"/>
  <c r="B11" i="10"/>
  <c r="B11" i="7"/>
  <c r="C10" i="10"/>
  <c r="D10" i="10"/>
  <c r="D10" i="7" s="1"/>
  <c r="H9" i="7"/>
  <c r="AP12" i="14"/>
  <c r="AS12" i="14"/>
  <c r="AR12" i="14"/>
  <c r="AT12" i="14"/>
  <c r="AU12" i="14"/>
  <c r="N24" i="6"/>
  <c r="N52" i="6"/>
  <c r="L11" i="1"/>
  <c r="B12" i="1"/>
  <c r="G7" i="12"/>
  <c r="G8" i="12" s="1"/>
  <c r="G9" i="12" s="1"/>
  <c r="G10" i="12" s="1"/>
  <c r="G11" i="12" s="1"/>
  <c r="G12" i="12" s="1"/>
  <c r="G13" i="12" s="1"/>
  <c r="G14" i="12" s="1"/>
  <c r="E9" i="13"/>
  <c r="C10" i="7" l="1"/>
  <c r="J10" i="6"/>
  <c r="AK13" i="14"/>
  <c r="AQ13" i="14"/>
  <c r="E10" i="10"/>
  <c r="AZ14" i="14"/>
  <c r="J10" i="7"/>
  <c r="AP13" i="14"/>
  <c r="AW14" i="14"/>
  <c r="R15" i="14"/>
  <c r="Y15" i="14"/>
  <c r="X15" i="14"/>
  <c r="U15" i="14"/>
  <c r="AA15" i="14" s="1"/>
  <c r="AI15" i="14" s="1"/>
  <c r="V15" i="14"/>
  <c r="W15" i="14" s="1"/>
  <c r="S15" i="14"/>
  <c r="G10" i="10"/>
  <c r="L10" i="7" s="1"/>
  <c r="AZ15" i="14" s="1"/>
  <c r="AX15" i="14"/>
  <c r="AC14" i="14"/>
  <c r="AI14" i="14"/>
  <c r="B12" i="6"/>
  <c r="I12" i="6" s="1"/>
  <c r="B17" i="14"/>
  <c r="A17" i="14"/>
  <c r="G17" i="14" s="1"/>
  <c r="B12" i="7"/>
  <c r="C17" i="14"/>
  <c r="D17" i="14"/>
  <c r="E17" i="14"/>
  <c r="B12" i="10"/>
  <c r="C11" i="6"/>
  <c r="J11" i="6" s="1"/>
  <c r="AB14" i="14"/>
  <c r="H16" i="14"/>
  <c r="Q16" i="14"/>
  <c r="K16" i="14"/>
  <c r="L16" i="14"/>
  <c r="AH16" i="14" s="1"/>
  <c r="N16" i="14"/>
  <c r="J16" i="14"/>
  <c r="I16" i="14"/>
  <c r="E11" i="7"/>
  <c r="C11" i="7"/>
  <c r="G11" i="7"/>
  <c r="M16" i="14" s="1"/>
  <c r="O16" i="14" s="1"/>
  <c r="I11" i="7"/>
  <c r="K11" i="7"/>
  <c r="F11" i="7"/>
  <c r="AR13" i="14"/>
  <c r="AS13" i="14"/>
  <c r="AT13" i="14"/>
  <c r="AU13" i="14"/>
  <c r="AF14" i="14"/>
  <c r="AJ14" i="14"/>
  <c r="AO14" i="14"/>
  <c r="AG14" i="14"/>
  <c r="AD14" i="14"/>
  <c r="AE14" i="14" s="1"/>
  <c r="E11" i="10"/>
  <c r="C11" i="10"/>
  <c r="D11" i="10"/>
  <c r="D11" i="7" s="1"/>
  <c r="N25" i="6"/>
  <c r="N53" i="6"/>
  <c r="B13" i="1"/>
  <c r="L12" i="1"/>
  <c r="H7" i="12"/>
  <c r="H8" i="12" s="1"/>
  <c r="H9" i="12" s="1"/>
  <c r="H10" i="12" s="1"/>
  <c r="H11" i="12" s="1"/>
  <c r="H12" i="12" s="1"/>
  <c r="H13" i="12" s="1"/>
  <c r="H14" i="12" s="1"/>
  <c r="G15" i="12"/>
  <c r="E10" i="13"/>
  <c r="G4" i="10"/>
  <c r="AC15" i="14" l="1"/>
  <c r="AY15" i="14"/>
  <c r="AW15" i="14"/>
  <c r="J11" i="7"/>
  <c r="AK14" i="14"/>
  <c r="AQ14" i="14"/>
  <c r="AB15" i="14"/>
  <c r="K12" i="7"/>
  <c r="G12" i="7"/>
  <c r="I12" i="7"/>
  <c r="E12" i="7"/>
  <c r="AS14" i="14"/>
  <c r="AT14" i="14"/>
  <c r="AR14" i="14"/>
  <c r="AU14" i="14"/>
  <c r="H11" i="7"/>
  <c r="AP14" i="14"/>
  <c r="Q17" i="14"/>
  <c r="N17" i="14"/>
  <c r="K17" i="14"/>
  <c r="L17" i="14"/>
  <c r="AH17" i="14" s="1"/>
  <c r="M17" i="14"/>
  <c r="O17" i="14" s="1"/>
  <c r="J17" i="14"/>
  <c r="I17" i="14"/>
  <c r="H17" i="14"/>
  <c r="AG15" i="14"/>
  <c r="AJ15" i="14"/>
  <c r="AK15" i="14" s="1"/>
  <c r="AF15" i="14"/>
  <c r="AD15" i="14"/>
  <c r="AE15" i="14" s="1"/>
  <c r="AO15" i="14"/>
  <c r="U16" i="14"/>
  <c r="AA16" i="14" s="1"/>
  <c r="X16" i="14"/>
  <c r="Y16" i="14"/>
  <c r="R16" i="14"/>
  <c r="S16" i="14"/>
  <c r="V16" i="14"/>
  <c r="W16" i="14" s="1"/>
  <c r="C12" i="6"/>
  <c r="E12" i="10"/>
  <c r="AX16" i="14"/>
  <c r="D12" i="10"/>
  <c r="D12" i="7" s="1"/>
  <c r="B13" i="6"/>
  <c r="I13" i="6" s="1"/>
  <c r="B18" i="14"/>
  <c r="E18" i="14"/>
  <c r="D18" i="14"/>
  <c r="B13" i="7"/>
  <c r="A18" i="14"/>
  <c r="G18" i="14" s="1"/>
  <c r="C18" i="14"/>
  <c r="B13" i="10"/>
  <c r="G11" i="10"/>
  <c r="L11" i="7" s="1"/>
  <c r="AY16" i="14" s="1"/>
  <c r="AZ16" i="14"/>
  <c r="N26" i="6"/>
  <c r="N54" i="6"/>
  <c r="L13" i="1"/>
  <c r="B14" i="1"/>
  <c r="AT9" i="14"/>
  <c r="L4" i="7"/>
  <c r="AW9" i="14"/>
  <c r="G16" i="12"/>
  <c r="H15" i="12"/>
  <c r="E11" i="13"/>
  <c r="I38" i="2"/>
  <c r="C12" i="7" l="1"/>
  <c r="J12" i="6"/>
  <c r="AW16" i="14"/>
  <c r="F12" i="7"/>
  <c r="H12" i="7" s="1"/>
  <c r="C12" i="10"/>
  <c r="J12" i="7"/>
  <c r="C13" i="6"/>
  <c r="B14" i="6"/>
  <c r="I14" i="6" s="1"/>
  <c r="E19" i="14"/>
  <c r="A19" i="14"/>
  <c r="G19" i="14" s="1"/>
  <c r="B19" i="14"/>
  <c r="C19" i="14"/>
  <c r="B14" i="7"/>
  <c r="B14" i="10"/>
  <c r="E13" i="10"/>
  <c r="D13" i="10"/>
  <c r="D13" i="7" s="1"/>
  <c r="AC16" i="14"/>
  <c r="C13" i="7"/>
  <c r="G13" i="7"/>
  <c r="I13" i="7"/>
  <c r="E13" i="7"/>
  <c r="F13" i="7"/>
  <c r="H13" i="7" s="1"/>
  <c r="K13" i="7"/>
  <c r="AI16" i="14"/>
  <c r="AS15" i="14"/>
  <c r="AQ15" i="14"/>
  <c r="AP15" i="14"/>
  <c r="AR15" i="14"/>
  <c r="AT15" i="14"/>
  <c r="AU15" i="14"/>
  <c r="AX17" i="14"/>
  <c r="AG16" i="14"/>
  <c r="AD16" i="14"/>
  <c r="AE16" i="14" s="1"/>
  <c r="AO16" i="14"/>
  <c r="AF16" i="14"/>
  <c r="AJ16" i="14"/>
  <c r="AB16" i="14"/>
  <c r="H18" i="14"/>
  <c r="Q18" i="14"/>
  <c r="N18" i="14"/>
  <c r="M18" i="14"/>
  <c r="O18" i="14" s="1"/>
  <c r="I18" i="14"/>
  <c r="K18" i="14"/>
  <c r="L18" i="14"/>
  <c r="AH18" i="14" s="1"/>
  <c r="J18" i="14"/>
  <c r="G12" i="10"/>
  <c r="L12" i="7" s="1"/>
  <c r="AY17" i="14" s="1"/>
  <c r="S17" i="14"/>
  <c r="U17" i="14"/>
  <c r="AA17" i="14" s="1"/>
  <c r="X17" i="14"/>
  <c r="R17" i="14"/>
  <c r="Y17" i="14"/>
  <c r="V17" i="14"/>
  <c r="W17" i="14" s="1"/>
  <c r="N27" i="6"/>
  <c r="N55" i="6"/>
  <c r="B15" i="1"/>
  <c r="L14" i="1"/>
  <c r="D19" i="14" s="1"/>
  <c r="AZ9" i="14"/>
  <c r="AY9" i="14"/>
  <c r="G17" i="12"/>
  <c r="H16" i="12"/>
  <c r="E12" i="13"/>
  <c r="J13" i="7" l="1"/>
  <c r="J13" i="6"/>
  <c r="AK16" i="14"/>
  <c r="C13" i="10"/>
  <c r="G13" i="10" s="1"/>
  <c r="L13" i="7" s="1"/>
  <c r="AY18" i="14" s="1"/>
  <c r="C14" i="6"/>
  <c r="AZ17" i="14"/>
  <c r="AW17" i="14"/>
  <c r="AQ16" i="14"/>
  <c r="AP16" i="14"/>
  <c r="R18" i="14"/>
  <c r="Y18" i="14"/>
  <c r="X18" i="14"/>
  <c r="U18" i="14"/>
  <c r="AA18" i="14" s="1"/>
  <c r="AI18" i="14" s="1"/>
  <c r="V18" i="14"/>
  <c r="W18" i="14" s="1"/>
  <c r="S18" i="14"/>
  <c r="C14" i="10"/>
  <c r="E14" i="10"/>
  <c r="D14" i="10"/>
  <c r="D14" i="7" s="1"/>
  <c r="AO17" i="14"/>
  <c r="AC17" i="14"/>
  <c r="AB17" i="14"/>
  <c r="AF17" i="14"/>
  <c r="AJ17" i="14"/>
  <c r="AG17" i="14"/>
  <c r="AD17" i="14"/>
  <c r="AE17" i="14" s="1"/>
  <c r="AR16" i="14"/>
  <c r="AS16" i="14"/>
  <c r="AT16" i="14"/>
  <c r="AU16" i="14"/>
  <c r="AW18" i="14"/>
  <c r="AZ18" i="14"/>
  <c r="H19" i="14"/>
  <c r="Q19" i="14"/>
  <c r="N19" i="14"/>
  <c r="L19" i="14"/>
  <c r="AH19" i="14" s="1"/>
  <c r="J19" i="14"/>
  <c r="K19" i="14"/>
  <c r="I19" i="14"/>
  <c r="C14" i="7"/>
  <c r="E14" i="7"/>
  <c r="I14" i="7"/>
  <c r="F14" i="7"/>
  <c r="H14" i="7" s="1"/>
  <c r="K14" i="7"/>
  <c r="G14" i="7"/>
  <c r="M19" i="14" s="1"/>
  <c r="O19" i="14" s="1"/>
  <c r="B15" i="6"/>
  <c r="I15" i="6" s="1"/>
  <c r="C20" i="14"/>
  <c r="E20" i="14"/>
  <c r="A20" i="14"/>
  <c r="G20" i="14" s="1"/>
  <c r="B20" i="14"/>
  <c r="B15" i="7"/>
  <c r="B15" i="10"/>
  <c r="AI17" i="14"/>
  <c r="AK17" i="14" s="1"/>
  <c r="N28" i="6"/>
  <c r="N56" i="6"/>
  <c r="B16" i="1"/>
  <c r="L15" i="1"/>
  <c r="D20" i="14" s="1"/>
  <c r="G18" i="12"/>
  <c r="H17" i="12"/>
  <c r="E13" i="13"/>
  <c r="J14" i="7" l="1"/>
  <c r="J14" i="6"/>
  <c r="AX18" i="14"/>
  <c r="AP17" i="14"/>
  <c r="AQ17" i="14"/>
  <c r="C15" i="6"/>
  <c r="E15" i="10"/>
  <c r="D15" i="10"/>
  <c r="U19" i="14"/>
  <c r="AA19" i="14" s="1"/>
  <c r="AI19" i="14" s="1"/>
  <c r="X19" i="14"/>
  <c r="Y19" i="14"/>
  <c r="S19" i="14"/>
  <c r="R19" i="14"/>
  <c r="V19" i="14"/>
  <c r="W19" i="14" s="1"/>
  <c r="AF18" i="14"/>
  <c r="AG18" i="14"/>
  <c r="AO18" i="14"/>
  <c r="AB18" i="14"/>
  <c r="AC18" i="14"/>
  <c r="AJ18" i="14"/>
  <c r="AK18" i="14" s="1"/>
  <c r="AD18" i="14"/>
  <c r="AE18" i="14" s="1"/>
  <c r="AW19" i="14"/>
  <c r="AY19" i="14"/>
  <c r="G14" i="10"/>
  <c r="L14" i="7" s="1"/>
  <c r="AX19" i="14"/>
  <c r="AZ19" i="14"/>
  <c r="F15" i="7"/>
  <c r="H15" i="7" s="1"/>
  <c r="E15" i="7"/>
  <c r="G15" i="7"/>
  <c r="K15" i="7"/>
  <c r="I15" i="7"/>
  <c r="D15" i="7"/>
  <c r="B16" i="6"/>
  <c r="I16" i="6" s="1"/>
  <c r="C21" i="14"/>
  <c r="A21" i="14"/>
  <c r="G21" i="14" s="1"/>
  <c r="B21" i="14"/>
  <c r="E21" i="14"/>
  <c r="B16" i="7"/>
  <c r="B16" i="10"/>
  <c r="AS17" i="14"/>
  <c r="AR17" i="14"/>
  <c r="AT17" i="14"/>
  <c r="AU17" i="14"/>
  <c r="J20" i="14"/>
  <c r="L20" i="14"/>
  <c r="AH20" i="14" s="1"/>
  <c r="H20" i="14"/>
  <c r="N20" i="14"/>
  <c r="I20" i="14"/>
  <c r="M20" i="14"/>
  <c r="O20" i="14" s="1"/>
  <c r="Q20" i="14"/>
  <c r="K20" i="14"/>
  <c r="N29" i="6"/>
  <c r="N57" i="6"/>
  <c r="L16" i="1"/>
  <c r="D21" i="14" s="1"/>
  <c r="B17" i="1"/>
  <c r="G19" i="12"/>
  <c r="H19" i="12" s="1"/>
  <c r="H18" i="12"/>
  <c r="E14" i="13"/>
  <c r="J15" i="7" l="1"/>
  <c r="J15" i="6"/>
  <c r="C15" i="10"/>
  <c r="G15" i="10" s="1"/>
  <c r="C15" i="7"/>
  <c r="C16" i="6"/>
  <c r="J16" i="6" s="1"/>
  <c r="AP18" i="14"/>
  <c r="AC19" i="14"/>
  <c r="AS18" i="14"/>
  <c r="AR18" i="14"/>
  <c r="AT18" i="14"/>
  <c r="AU18" i="14"/>
  <c r="S20" i="14"/>
  <c r="U20" i="14"/>
  <c r="AA20" i="14" s="1"/>
  <c r="X20" i="14"/>
  <c r="Y20" i="14"/>
  <c r="R20" i="14"/>
  <c r="V20" i="14"/>
  <c r="W20" i="14" s="1"/>
  <c r="N21" i="14"/>
  <c r="K21" i="14"/>
  <c r="Q21" i="14"/>
  <c r="L21" i="14"/>
  <c r="AH21" i="14" s="1"/>
  <c r="J21" i="14"/>
  <c r="H21" i="14"/>
  <c r="I21" i="14"/>
  <c r="AF19" i="14"/>
  <c r="AG19" i="14"/>
  <c r="AB19" i="14"/>
  <c r="AO19" i="14"/>
  <c r="AD19" i="14"/>
  <c r="AE19" i="14" s="1"/>
  <c r="AJ19" i="14"/>
  <c r="AK19" i="14" s="1"/>
  <c r="B17" i="6"/>
  <c r="I17" i="6" s="1"/>
  <c r="E22" i="14"/>
  <c r="B17" i="7"/>
  <c r="A22" i="14"/>
  <c r="G22" i="14" s="1"/>
  <c r="B17" i="10"/>
  <c r="B22" i="14"/>
  <c r="C22" i="14"/>
  <c r="E16" i="10"/>
  <c r="C16" i="10"/>
  <c r="D16" i="10"/>
  <c r="D16" i="7" s="1"/>
  <c r="AX20" i="14"/>
  <c r="C16" i="7"/>
  <c r="E16" i="7"/>
  <c r="G16" i="7"/>
  <c r="M21" i="14" s="1"/>
  <c r="O21" i="14" s="1"/>
  <c r="I16" i="7"/>
  <c r="F16" i="7"/>
  <c r="H16" i="7" s="1"/>
  <c r="K16" i="7"/>
  <c r="J16" i="7"/>
  <c r="AQ18" i="14"/>
  <c r="N30" i="6"/>
  <c r="N58" i="6"/>
  <c r="C17" i="6"/>
  <c r="J17" i="6" s="1"/>
  <c r="B18" i="1"/>
  <c r="L17" i="1"/>
  <c r="D22" i="14" s="1"/>
  <c r="E15" i="13"/>
  <c r="L15" i="7" l="1"/>
  <c r="AW20" i="14"/>
  <c r="Q22" i="14"/>
  <c r="N22" i="14"/>
  <c r="L22" i="14"/>
  <c r="AH22" i="14" s="1"/>
  <c r="I22" i="14"/>
  <c r="J22" i="14"/>
  <c r="K22" i="14"/>
  <c r="H22" i="14"/>
  <c r="AR19" i="14"/>
  <c r="AQ19" i="14"/>
  <c r="AS19" i="14"/>
  <c r="AT19" i="14"/>
  <c r="AU19" i="14"/>
  <c r="AO20" i="14"/>
  <c r="AJ20" i="14"/>
  <c r="AD20" i="14"/>
  <c r="AE20" i="14" s="1"/>
  <c r="AF20" i="14"/>
  <c r="AG20" i="14"/>
  <c r="AB20" i="14"/>
  <c r="AK20" i="14"/>
  <c r="C17" i="7"/>
  <c r="F17" i="7"/>
  <c r="H17" i="7" s="1"/>
  <c r="G17" i="7"/>
  <c r="M22" i="14" s="1"/>
  <c r="O22" i="14" s="1"/>
  <c r="E17" i="7"/>
  <c r="I17" i="7"/>
  <c r="K17" i="7"/>
  <c r="J17" i="7"/>
  <c r="AP19" i="14"/>
  <c r="R21" i="14"/>
  <c r="X21" i="14"/>
  <c r="Y21" i="14"/>
  <c r="U21" i="14"/>
  <c r="AA21" i="14" s="1"/>
  <c r="AI21" i="14" s="1"/>
  <c r="S21" i="14"/>
  <c r="V21" i="14"/>
  <c r="W21" i="14" s="1"/>
  <c r="B18" i="6"/>
  <c r="I18" i="6" s="1"/>
  <c r="A23" i="14"/>
  <c r="G23" i="14" s="1"/>
  <c r="B23" i="14"/>
  <c r="C23" i="14"/>
  <c r="D23" i="14"/>
  <c r="E23" i="14"/>
  <c r="B18" i="7"/>
  <c r="B18" i="10"/>
  <c r="AW21" i="14"/>
  <c r="G16" i="10"/>
  <c r="L16" i="7" s="1"/>
  <c r="AY21" i="14" s="1"/>
  <c r="AX21" i="14"/>
  <c r="AZ21" i="14"/>
  <c r="E17" i="10"/>
  <c r="C17" i="10"/>
  <c r="D17" i="10"/>
  <c r="D17" i="7" s="1"/>
  <c r="AC20" i="14"/>
  <c r="AI20" i="14"/>
  <c r="N31" i="6"/>
  <c r="N59" i="6"/>
  <c r="B19" i="1"/>
  <c r="L18" i="1"/>
  <c r="E16" i="13"/>
  <c r="AC21" i="14" l="1"/>
  <c r="AY20" i="14"/>
  <c r="AZ20" i="14"/>
  <c r="AQ20" i="14"/>
  <c r="C18" i="6"/>
  <c r="Q23" i="14"/>
  <c r="I23" i="14"/>
  <c r="N23" i="14"/>
  <c r="J23" i="14"/>
  <c r="K23" i="14"/>
  <c r="L23" i="14"/>
  <c r="AH23" i="14" s="1"/>
  <c r="H23" i="14"/>
  <c r="AR20" i="14"/>
  <c r="AS20" i="14"/>
  <c r="AT20" i="14"/>
  <c r="AU20" i="14"/>
  <c r="G17" i="10"/>
  <c r="L17" i="7" s="1"/>
  <c r="AY22" i="14" s="1"/>
  <c r="AX22" i="14"/>
  <c r="F18" i="7"/>
  <c r="H18" i="7" s="1"/>
  <c r="K18" i="7"/>
  <c r="E18" i="7"/>
  <c r="G18" i="7"/>
  <c r="M23" i="14" s="1"/>
  <c r="O23" i="14" s="1"/>
  <c r="C18" i="7"/>
  <c r="I18" i="7"/>
  <c r="E18" i="10"/>
  <c r="C18" i="10"/>
  <c r="D18" i="10"/>
  <c r="D18" i="7" s="1"/>
  <c r="AP20" i="14"/>
  <c r="U22" i="14"/>
  <c r="AA22" i="14" s="1"/>
  <c r="AI22" i="14" s="1"/>
  <c r="X22" i="14"/>
  <c r="Y22" i="14"/>
  <c r="R22" i="14"/>
  <c r="S22" i="14"/>
  <c r="V22" i="14"/>
  <c r="W22" i="14" s="1"/>
  <c r="B19" i="6"/>
  <c r="I19" i="6" s="1"/>
  <c r="B24" i="14"/>
  <c r="C24" i="14"/>
  <c r="E24" i="14"/>
  <c r="B19" i="7"/>
  <c r="A24" i="14"/>
  <c r="G24" i="14" s="1"/>
  <c r="B19" i="10"/>
  <c r="AD21" i="14"/>
  <c r="AE21" i="14" s="1"/>
  <c r="AO21" i="14"/>
  <c r="AQ21" i="14" s="1"/>
  <c r="AJ21" i="14"/>
  <c r="AK21" i="14" s="1"/>
  <c r="AG21" i="14"/>
  <c r="AF21" i="14"/>
  <c r="AB21" i="14"/>
  <c r="N32" i="6"/>
  <c r="N60" i="6"/>
  <c r="L19" i="1"/>
  <c r="D24" i="14" s="1"/>
  <c r="B20" i="1"/>
  <c r="E17" i="13"/>
  <c r="J18" i="7" l="1"/>
  <c r="J18" i="6"/>
  <c r="AZ22" i="14"/>
  <c r="AW22" i="14"/>
  <c r="AC22" i="14"/>
  <c r="AP21" i="14"/>
  <c r="AW23" i="14"/>
  <c r="AY23" i="14"/>
  <c r="G18" i="10"/>
  <c r="L18" i="7" s="1"/>
  <c r="AX23" i="14"/>
  <c r="AZ23" i="14"/>
  <c r="C19" i="6"/>
  <c r="E19" i="10"/>
  <c r="D19" i="10"/>
  <c r="D19" i="7" s="1"/>
  <c r="H24" i="14"/>
  <c r="Q24" i="14"/>
  <c r="I24" i="14"/>
  <c r="J24" i="14"/>
  <c r="K24" i="14"/>
  <c r="L24" i="14"/>
  <c r="AH24" i="14" s="1"/>
  <c r="N24" i="14"/>
  <c r="B20" i="6"/>
  <c r="I20" i="6" s="1"/>
  <c r="E25" i="14"/>
  <c r="A25" i="14"/>
  <c r="G25" i="14" s="1"/>
  <c r="B25" i="14"/>
  <c r="B20" i="7"/>
  <c r="C25" i="14"/>
  <c r="B20" i="10"/>
  <c r="K19" i="7"/>
  <c r="E19" i="7"/>
  <c r="G19" i="7"/>
  <c r="M24" i="14" s="1"/>
  <c r="O24" i="14" s="1"/>
  <c r="I19" i="7"/>
  <c r="F19" i="7"/>
  <c r="H19" i="7" s="1"/>
  <c r="AR21" i="14"/>
  <c r="AS21" i="14"/>
  <c r="AT21" i="14"/>
  <c r="AU21" i="14"/>
  <c r="AJ22" i="14"/>
  <c r="AK22" i="14" s="1"/>
  <c r="AB22" i="14"/>
  <c r="AO22" i="14"/>
  <c r="AF22" i="14"/>
  <c r="AD22" i="14"/>
  <c r="AE22" i="14" s="1"/>
  <c r="AG22" i="14"/>
  <c r="R23" i="14"/>
  <c r="Y23" i="14"/>
  <c r="U23" i="14"/>
  <c r="AA23" i="14" s="1"/>
  <c r="X23" i="14"/>
  <c r="V23" i="14"/>
  <c r="W23" i="14" s="1"/>
  <c r="S23" i="14"/>
  <c r="N33" i="6"/>
  <c r="N61" i="6"/>
  <c r="L20" i="1"/>
  <c r="D25" i="14" s="1"/>
  <c r="B21" i="1"/>
  <c r="E18" i="13"/>
  <c r="J19" i="7" l="1"/>
  <c r="J19" i="6"/>
  <c r="C19" i="7"/>
  <c r="C19" i="10"/>
  <c r="C20" i="6"/>
  <c r="E20" i="7"/>
  <c r="F20" i="7"/>
  <c r="H20" i="7" s="1"/>
  <c r="G20" i="7"/>
  <c r="I20" i="7"/>
  <c r="K20" i="7"/>
  <c r="B21" i="6"/>
  <c r="I21" i="6" s="1"/>
  <c r="A26" i="14"/>
  <c r="G26" i="14" s="1"/>
  <c r="B26" i="14"/>
  <c r="C26" i="14"/>
  <c r="E26" i="14"/>
  <c r="B21" i="7"/>
  <c r="B21" i="10"/>
  <c r="Q25" i="14"/>
  <c r="N25" i="14"/>
  <c r="H25" i="14"/>
  <c r="I25" i="14"/>
  <c r="J25" i="14"/>
  <c r="K25" i="14"/>
  <c r="L25" i="14"/>
  <c r="AH25" i="14" s="1"/>
  <c r="M25" i="14"/>
  <c r="O25" i="14" s="1"/>
  <c r="AF23" i="14"/>
  <c r="AG23" i="14"/>
  <c r="AJ23" i="14"/>
  <c r="AO23" i="14"/>
  <c r="AD23" i="14"/>
  <c r="AE23" i="14" s="1"/>
  <c r="AB23" i="14"/>
  <c r="U24" i="14"/>
  <c r="AA24" i="14" s="1"/>
  <c r="AI24" i="14" s="1"/>
  <c r="X24" i="14"/>
  <c r="Y24" i="14"/>
  <c r="R24" i="14"/>
  <c r="S24" i="14"/>
  <c r="V24" i="14"/>
  <c r="W24" i="14" s="1"/>
  <c r="AC23" i="14"/>
  <c r="E20" i="10"/>
  <c r="D20" i="10"/>
  <c r="D20" i="7" s="1"/>
  <c r="AI23" i="14"/>
  <c r="AR22" i="14"/>
  <c r="AQ22" i="14"/>
  <c r="AS22" i="14"/>
  <c r="AP22" i="14"/>
  <c r="AT22" i="14"/>
  <c r="AU22" i="14"/>
  <c r="N34" i="6"/>
  <c r="N62" i="6"/>
  <c r="B22" i="1"/>
  <c r="L21" i="1"/>
  <c r="D26" i="14" s="1"/>
  <c r="E19" i="13"/>
  <c r="J20" i="7" l="1"/>
  <c r="J20" i="6"/>
  <c r="AQ23" i="14"/>
  <c r="AP23" i="14"/>
  <c r="C20" i="10"/>
  <c r="AX25" i="14" s="1"/>
  <c r="G19" i="10"/>
  <c r="L19" i="7" s="1"/>
  <c r="AY24" i="14" s="1"/>
  <c r="AK23" i="14"/>
  <c r="AX24" i="14"/>
  <c r="C20" i="7"/>
  <c r="C21" i="6"/>
  <c r="H26" i="14"/>
  <c r="Q26" i="14"/>
  <c r="N26" i="14"/>
  <c r="L26" i="14"/>
  <c r="AH26" i="14" s="1"/>
  <c r="K26" i="14"/>
  <c r="I26" i="14"/>
  <c r="J26" i="14"/>
  <c r="G20" i="10"/>
  <c r="L20" i="7" s="1"/>
  <c r="AY25" i="14" s="1"/>
  <c r="U25" i="14"/>
  <c r="AA25" i="14" s="1"/>
  <c r="AI25" i="14" s="1"/>
  <c r="X25" i="14"/>
  <c r="R25" i="14"/>
  <c r="S25" i="14"/>
  <c r="Y25" i="14"/>
  <c r="V25" i="14"/>
  <c r="W25" i="14" s="1"/>
  <c r="E21" i="10"/>
  <c r="C21" i="10"/>
  <c r="D21" i="10"/>
  <c r="B22" i="6"/>
  <c r="I22" i="6" s="1"/>
  <c r="C27" i="14"/>
  <c r="E27" i="14"/>
  <c r="B22" i="7"/>
  <c r="A27" i="14"/>
  <c r="G27" i="14" s="1"/>
  <c r="B27" i="14"/>
  <c r="B22" i="10"/>
  <c r="AO24" i="14"/>
  <c r="AD24" i="14"/>
  <c r="AE24" i="14" s="1"/>
  <c r="AG24" i="14"/>
  <c r="AF24" i="14"/>
  <c r="AB24" i="14"/>
  <c r="AJ24" i="14"/>
  <c r="AK24" i="14" s="1"/>
  <c r="C21" i="7"/>
  <c r="E21" i="7"/>
  <c r="G21" i="7"/>
  <c r="M26" i="14" s="1"/>
  <c r="O26" i="14" s="1"/>
  <c r="I21" i="7"/>
  <c r="F21" i="7"/>
  <c r="H21" i="7" s="1"/>
  <c r="D21" i="7"/>
  <c r="K21" i="7"/>
  <c r="AC24" i="14"/>
  <c r="AQ24" i="14" s="1"/>
  <c r="AR23" i="14"/>
  <c r="AS23" i="14"/>
  <c r="AT23" i="14"/>
  <c r="AU23" i="14"/>
  <c r="N36" i="6"/>
  <c r="N35" i="6"/>
  <c r="N63" i="6"/>
  <c r="B23" i="1"/>
  <c r="L22" i="1"/>
  <c r="D27" i="14" s="1"/>
  <c r="E20" i="13"/>
  <c r="J21" i="7" l="1"/>
  <c r="J21" i="6"/>
  <c r="AZ25" i="14"/>
  <c r="AW24" i="14"/>
  <c r="AZ24" i="14"/>
  <c r="AW25" i="14"/>
  <c r="C22" i="10"/>
  <c r="E22" i="10"/>
  <c r="D22" i="10"/>
  <c r="D22" i="7" s="1"/>
  <c r="B23" i="6"/>
  <c r="I23" i="6" s="1"/>
  <c r="A28" i="14"/>
  <c r="G28" i="14" s="1"/>
  <c r="B28" i="14"/>
  <c r="C28" i="14"/>
  <c r="B23" i="7"/>
  <c r="E28" i="14"/>
  <c r="B23" i="10"/>
  <c r="AO25" i="14"/>
  <c r="AJ25" i="14"/>
  <c r="AK25" i="14" s="1"/>
  <c r="AB25" i="14"/>
  <c r="AF25" i="14"/>
  <c r="AD25" i="14"/>
  <c r="AE25" i="14" s="1"/>
  <c r="AG25" i="14"/>
  <c r="AC25" i="14"/>
  <c r="C22" i="6"/>
  <c r="AP24" i="14"/>
  <c r="H27" i="14"/>
  <c r="Q27" i="14"/>
  <c r="N27" i="14"/>
  <c r="M27" i="14"/>
  <c r="O27" i="14" s="1"/>
  <c r="L27" i="14"/>
  <c r="AH27" i="14" s="1"/>
  <c r="J27" i="14"/>
  <c r="I27" i="14"/>
  <c r="K27" i="14"/>
  <c r="AW26" i="14"/>
  <c r="AY26" i="14"/>
  <c r="G21" i="10"/>
  <c r="L21" i="7" s="1"/>
  <c r="AZ26" i="14"/>
  <c r="AX26" i="14"/>
  <c r="C22" i="7"/>
  <c r="K22" i="7"/>
  <c r="F22" i="7"/>
  <c r="H22" i="7" s="1"/>
  <c r="E22" i="7"/>
  <c r="G22" i="7"/>
  <c r="I22" i="7"/>
  <c r="R26" i="14"/>
  <c r="Y26" i="14"/>
  <c r="X26" i="14"/>
  <c r="U26" i="14"/>
  <c r="AA26" i="14" s="1"/>
  <c r="V26" i="14"/>
  <c r="W26" i="14" s="1"/>
  <c r="S26" i="14"/>
  <c r="AR24" i="14"/>
  <c r="AS24" i="14"/>
  <c r="AT24" i="14"/>
  <c r="AU24" i="14"/>
  <c r="N64" i="6"/>
  <c r="L23" i="1"/>
  <c r="D28" i="14" s="1"/>
  <c r="B24" i="1"/>
  <c r="I17" i="12"/>
  <c r="I18" i="12"/>
  <c r="I19" i="12"/>
  <c r="J22" i="7" l="1"/>
  <c r="J22" i="6"/>
  <c r="AC26" i="14"/>
  <c r="AO26" i="14"/>
  <c r="AQ26" i="14" s="1"/>
  <c r="AD26" i="14"/>
  <c r="AE26" i="14" s="1"/>
  <c r="AJ26" i="14"/>
  <c r="AG26" i="14"/>
  <c r="AF26" i="14"/>
  <c r="AB26" i="14"/>
  <c r="U27" i="14"/>
  <c r="AA27" i="14" s="1"/>
  <c r="AI27" i="14" s="1"/>
  <c r="X27" i="14"/>
  <c r="Y27" i="14"/>
  <c r="R27" i="14"/>
  <c r="S27" i="14"/>
  <c r="V27" i="14"/>
  <c r="W27" i="14" s="1"/>
  <c r="AP25" i="14"/>
  <c r="C23" i="6"/>
  <c r="J28" i="14"/>
  <c r="L28" i="14"/>
  <c r="AH28" i="14" s="1"/>
  <c r="H28" i="14"/>
  <c r="Q28" i="14"/>
  <c r="M28" i="14"/>
  <c r="O28" i="14" s="1"/>
  <c r="I28" i="14"/>
  <c r="K28" i="14"/>
  <c r="N28" i="14"/>
  <c r="G23" i="7"/>
  <c r="C23" i="7"/>
  <c r="E23" i="7"/>
  <c r="F23" i="7"/>
  <c r="H23" i="7" s="1"/>
  <c r="I23" i="7"/>
  <c r="K23" i="7"/>
  <c r="AI26" i="14"/>
  <c r="AK26" i="14" s="1"/>
  <c r="C23" i="10"/>
  <c r="E23" i="10"/>
  <c r="D23" i="10"/>
  <c r="D23" i="7" s="1"/>
  <c r="AQ25" i="14"/>
  <c r="B24" i="6"/>
  <c r="I24" i="6" s="1"/>
  <c r="A29" i="14"/>
  <c r="G29" i="14" s="1"/>
  <c r="B29" i="14"/>
  <c r="C29" i="14"/>
  <c r="E29" i="14"/>
  <c r="B24" i="10"/>
  <c r="B24" i="7"/>
  <c r="AS25" i="14"/>
  <c r="AR25" i="14"/>
  <c r="AT25" i="14"/>
  <c r="AU25" i="14"/>
  <c r="G22" i="10"/>
  <c r="L22" i="7" s="1"/>
  <c r="AY27" i="14" s="1"/>
  <c r="AX27" i="14"/>
  <c r="N65" i="6"/>
  <c r="L24" i="1"/>
  <c r="D29" i="14" s="1"/>
  <c r="B25" i="1"/>
  <c r="J23" i="7" l="1"/>
  <c r="J23" i="6"/>
  <c r="AP26" i="14"/>
  <c r="AZ27" i="14"/>
  <c r="AW27" i="14"/>
  <c r="C24" i="6"/>
  <c r="B25" i="6"/>
  <c r="I25" i="6" s="1"/>
  <c r="E30" i="14"/>
  <c r="A30" i="14"/>
  <c r="G30" i="14" s="1"/>
  <c r="B30" i="14"/>
  <c r="C30" i="14"/>
  <c r="B25" i="7"/>
  <c r="B25" i="10"/>
  <c r="G23" i="10"/>
  <c r="L23" i="7" s="1"/>
  <c r="AY28" i="14" s="1"/>
  <c r="AX28" i="14"/>
  <c r="C24" i="10"/>
  <c r="E24" i="10"/>
  <c r="D24" i="10"/>
  <c r="D24" i="7" s="1"/>
  <c r="AC27" i="14"/>
  <c r="N29" i="14"/>
  <c r="Q29" i="14"/>
  <c r="J29" i="14"/>
  <c r="K29" i="14"/>
  <c r="L29" i="14"/>
  <c r="AH29" i="14" s="1"/>
  <c r="I29" i="14"/>
  <c r="H29" i="14"/>
  <c r="AO27" i="14"/>
  <c r="AJ27" i="14"/>
  <c r="AK27" i="14" s="1"/>
  <c r="AD27" i="14"/>
  <c r="AE27" i="14" s="1"/>
  <c r="AG27" i="14"/>
  <c r="AF27" i="14"/>
  <c r="AB27" i="14"/>
  <c r="S28" i="14"/>
  <c r="U28" i="14"/>
  <c r="AA28" i="14" s="1"/>
  <c r="X28" i="14"/>
  <c r="R28" i="14"/>
  <c r="Y28" i="14"/>
  <c r="V28" i="14"/>
  <c r="W28" i="14" s="1"/>
  <c r="C24" i="7"/>
  <c r="E24" i="7"/>
  <c r="G24" i="7"/>
  <c r="M29" i="14" s="1"/>
  <c r="O29" i="14" s="1"/>
  <c r="I24" i="7"/>
  <c r="F24" i="7"/>
  <c r="H24" i="7" s="1"/>
  <c r="K24" i="7"/>
  <c r="AS26" i="14"/>
  <c r="AR26" i="14"/>
  <c r="AT26" i="14"/>
  <c r="AU26" i="14"/>
  <c r="N66" i="6"/>
  <c r="C25" i="6"/>
  <c r="J25" i="6" s="1"/>
  <c r="B26" i="1"/>
  <c r="L25" i="1"/>
  <c r="D30" i="14" s="1"/>
  <c r="J24" i="7" l="1"/>
  <c r="J24" i="6"/>
  <c r="AC28" i="14"/>
  <c r="AZ28" i="14"/>
  <c r="AW28" i="14"/>
  <c r="C25" i="7"/>
  <c r="G25" i="7"/>
  <c r="E25" i="7"/>
  <c r="I25" i="7"/>
  <c r="K25" i="7"/>
  <c r="F25" i="7"/>
  <c r="H25" i="7" s="1"/>
  <c r="J25" i="7"/>
  <c r="G24" i="10"/>
  <c r="L24" i="7" s="1"/>
  <c r="AY29" i="14" s="1"/>
  <c r="AZ29" i="14"/>
  <c r="AX29" i="14"/>
  <c r="AR27" i="14"/>
  <c r="AQ27" i="14"/>
  <c r="AS27" i="14"/>
  <c r="AP27" i="14"/>
  <c r="AT27" i="14"/>
  <c r="AU27" i="14"/>
  <c r="M30" i="14"/>
  <c r="O30" i="14" s="1"/>
  <c r="K30" i="14"/>
  <c r="L30" i="14"/>
  <c r="AH30" i="14" s="1"/>
  <c r="I30" i="14"/>
  <c r="J30" i="14"/>
  <c r="N30" i="14"/>
  <c r="Q30" i="14"/>
  <c r="H30" i="14"/>
  <c r="AO28" i="14"/>
  <c r="AD28" i="14"/>
  <c r="AE28" i="14" s="1"/>
  <c r="AF28" i="14"/>
  <c r="AG28" i="14"/>
  <c r="AJ28" i="14"/>
  <c r="AB28" i="14"/>
  <c r="AI28" i="14"/>
  <c r="R29" i="14"/>
  <c r="X29" i="14"/>
  <c r="Y29" i="14"/>
  <c r="U29" i="14"/>
  <c r="AA29" i="14" s="1"/>
  <c r="S29" i="14"/>
  <c r="V29" i="14"/>
  <c r="W29" i="14" s="1"/>
  <c r="B26" i="6"/>
  <c r="I26" i="6" s="1"/>
  <c r="A31" i="14"/>
  <c r="G31" i="14" s="1"/>
  <c r="B31" i="14"/>
  <c r="C31" i="14"/>
  <c r="D31" i="14"/>
  <c r="E31" i="14"/>
  <c r="B26" i="7"/>
  <c r="B26" i="10"/>
  <c r="E25" i="10"/>
  <c r="C25" i="10"/>
  <c r="D25" i="10"/>
  <c r="D25" i="7" s="1"/>
  <c r="N67" i="6"/>
  <c r="L26" i="1"/>
  <c r="B27" i="1"/>
  <c r="AQ28" i="14" l="1"/>
  <c r="C26" i="6"/>
  <c r="J26" i="6" s="1"/>
  <c r="AK28" i="14"/>
  <c r="AW29" i="14"/>
  <c r="AS28" i="14"/>
  <c r="AR28" i="14"/>
  <c r="AT28" i="14"/>
  <c r="AU28" i="14"/>
  <c r="G25" i="10"/>
  <c r="L25" i="7" s="1"/>
  <c r="AY30" i="14" s="1"/>
  <c r="AX30" i="14"/>
  <c r="AD29" i="14"/>
  <c r="AE29" i="14" s="1"/>
  <c r="AB29" i="14"/>
  <c r="AC29" i="14"/>
  <c r="AO29" i="14"/>
  <c r="AJ29" i="14"/>
  <c r="AG29" i="14"/>
  <c r="AF29" i="14"/>
  <c r="L31" i="14"/>
  <c r="AH31" i="14" s="1"/>
  <c r="I31" i="14"/>
  <c r="K31" i="14"/>
  <c r="H31" i="14"/>
  <c r="J31" i="14"/>
  <c r="N31" i="14"/>
  <c r="Q31" i="14"/>
  <c r="AP28" i="14"/>
  <c r="U30" i="14"/>
  <c r="AA30" i="14" s="1"/>
  <c r="AI30" i="14" s="1"/>
  <c r="X30" i="14"/>
  <c r="Y30" i="14"/>
  <c r="R30" i="14"/>
  <c r="S30" i="14"/>
  <c r="V30" i="14"/>
  <c r="W30" i="14" s="1"/>
  <c r="AI29" i="14"/>
  <c r="B27" i="6"/>
  <c r="I27" i="6" s="1"/>
  <c r="B32" i="14"/>
  <c r="C32" i="14"/>
  <c r="D32" i="14"/>
  <c r="E32" i="14"/>
  <c r="A32" i="14"/>
  <c r="G32" i="14" s="1"/>
  <c r="B27" i="7"/>
  <c r="B27" i="10"/>
  <c r="E26" i="10"/>
  <c r="C26" i="10"/>
  <c r="D26" i="10"/>
  <c r="D26" i="7" s="1"/>
  <c r="G26" i="7"/>
  <c r="M31" i="14" s="1"/>
  <c r="O31" i="14" s="1"/>
  <c r="F26" i="7"/>
  <c r="H26" i="7" s="1"/>
  <c r="K26" i="7"/>
  <c r="E26" i="7"/>
  <c r="I26" i="7"/>
  <c r="J26" i="7"/>
  <c r="N68" i="6"/>
  <c r="L27" i="1"/>
  <c r="B28" i="1"/>
  <c r="J17" i="12"/>
  <c r="K17" i="12" s="1"/>
  <c r="L17" i="12" s="1"/>
  <c r="AK29" i="14" l="1"/>
  <c r="AW30" i="14"/>
  <c r="C26" i="7"/>
  <c r="AZ30" i="14"/>
  <c r="AC30" i="14"/>
  <c r="C27" i="6"/>
  <c r="B28" i="6"/>
  <c r="I28" i="6" s="1"/>
  <c r="E33" i="14"/>
  <c r="A33" i="14"/>
  <c r="G33" i="14" s="1"/>
  <c r="B33" i="14"/>
  <c r="B28" i="7"/>
  <c r="C33" i="14"/>
  <c r="B28" i="10"/>
  <c r="G26" i="10"/>
  <c r="L26" i="7" s="1"/>
  <c r="AZ31" i="14" s="1"/>
  <c r="AX31" i="14"/>
  <c r="R31" i="14"/>
  <c r="Y31" i="14"/>
  <c r="U31" i="14"/>
  <c r="AA31" i="14" s="1"/>
  <c r="X31" i="14"/>
  <c r="V31" i="14"/>
  <c r="W31" i="14" s="1"/>
  <c r="S31" i="14"/>
  <c r="AR29" i="14"/>
  <c r="AP29" i="14"/>
  <c r="AS29" i="14"/>
  <c r="AQ29" i="14"/>
  <c r="AT29" i="14"/>
  <c r="AU29" i="14"/>
  <c r="AO30" i="14"/>
  <c r="AF30" i="14"/>
  <c r="AJ30" i="14"/>
  <c r="AK30" i="14" s="1"/>
  <c r="AB30" i="14"/>
  <c r="AD30" i="14"/>
  <c r="AE30" i="14" s="1"/>
  <c r="AG30" i="14"/>
  <c r="Q32" i="14"/>
  <c r="H32" i="14"/>
  <c r="I32" i="14"/>
  <c r="J32" i="14"/>
  <c r="K32" i="14"/>
  <c r="L32" i="14"/>
  <c r="AH32" i="14" s="1"/>
  <c r="N32" i="14"/>
  <c r="E27" i="10"/>
  <c r="C27" i="10"/>
  <c r="D27" i="10"/>
  <c r="D27" i="7" s="1"/>
  <c r="I27" i="7"/>
  <c r="G27" i="7"/>
  <c r="M32" i="14" s="1"/>
  <c r="O32" i="14" s="1"/>
  <c r="K27" i="7"/>
  <c r="AX32" i="14" s="1"/>
  <c r="C27" i="7"/>
  <c r="E27" i="7"/>
  <c r="F27" i="7"/>
  <c r="H27" i="7" s="1"/>
  <c r="N69" i="6"/>
  <c r="C28" i="6"/>
  <c r="J28" i="6" s="1"/>
  <c r="L28" i="1"/>
  <c r="D33" i="14" s="1"/>
  <c r="B29" i="1"/>
  <c r="J18" i="12"/>
  <c r="K18" i="12" s="1"/>
  <c r="L18" i="12" s="1"/>
  <c r="J27" i="7" l="1"/>
  <c r="J27" i="6"/>
  <c r="AY31" i="14"/>
  <c r="AW31" i="14"/>
  <c r="AP30" i="14"/>
  <c r="AC31" i="14"/>
  <c r="AS30" i="14"/>
  <c r="AR30" i="14"/>
  <c r="AT30" i="14"/>
  <c r="AU30" i="14"/>
  <c r="C28" i="7"/>
  <c r="E28" i="7"/>
  <c r="F28" i="7"/>
  <c r="H28" i="7" s="1"/>
  <c r="G28" i="7"/>
  <c r="K28" i="7"/>
  <c r="I28" i="7"/>
  <c r="J28" i="7"/>
  <c r="G27" i="10"/>
  <c r="L27" i="7" s="1"/>
  <c r="AZ32" i="14" s="1"/>
  <c r="U32" i="14"/>
  <c r="AA32" i="14" s="1"/>
  <c r="AI32" i="14" s="1"/>
  <c r="X32" i="14"/>
  <c r="Y32" i="14"/>
  <c r="S32" i="14"/>
  <c r="R32" i="14"/>
  <c r="V32" i="14"/>
  <c r="W32" i="14" s="1"/>
  <c r="Q33" i="14"/>
  <c r="N33" i="14"/>
  <c r="M33" i="14"/>
  <c r="O33" i="14" s="1"/>
  <c r="H33" i="14"/>
  <c r="I33" i="14"/>
  <c r="J33" i="14"/>
  <c r="K33" i="14"/>
  <c r="L33" i="14"/>
  <c r="AH33" i="14" s="1"/>
  <c r="AD31" i="14"/>
  <c r="AE31" i="14" s="1"/>
  <c r="AF31" i="14"/>
  <c r="AO31" i="14"/>
  <c r="AJ31" i="14"/>
  <c r="AG31" i="14"/>
  <c r="AB31" i="14"/>
  <c r="AI31" i="14"/>
  <c r="B29" i="6"/>
  <c r="I29" i="6" s="1"/>
  <c r="A34" i="14"/>
  <c r="G34" i="14" s="1"/>
  <c r="B34" i="14"/>
  <c r="C34" i="14"/>
  <c r="D34" i="14"/>
  <c r="E34" i="14"/>
  <c r="B29" i="7"/>
  <c r="B29" i="10"/>
  <c r="AQ30" i="14"/>
  <c r="E28" i="10"/>
  <c r="C28" i="10"/>
  <c r="D28" i="10"/>
  <c r="D28" i="7" s="1"/>
  <c r="N70" i="6"/>
  <c r="L29" i="1"/>
  <c r="B30" i="1"/>
  <c r="J19" i="12"/>
  <c r="K19" i="12" s="1"/>
  <c r="L19" i="12" s="1"/>
  <c r="AK31" i="14" l="1"/>
  <c r="AY32" i="14"/>
  <c r="AW32" i="14"/>
  <c r="C29" i="6"/>
  <c r="AP31" i="14"/>
  <c r="C29" i="7"/>
  <c r="E29" i="7"/>
  <c r="G29" i="7"/>
  <c r="I29" i="7"/>
  <c r="K29" i="7"/>
  <c r="F29" i="7"/>
  <c r="H29" i="7" s="1"/>
  <c r="AW33" i="14"/>
  <c r="G28" i="10"/>
  <c r="L28" i="7" s="1"/>
  <c r="AY33" i="14" s="1"/>
  <c r="AX33" i="14"/>
  <c r="AZ33" i="14"/>
  <c r="AR31" i="14"/>
  <c r="AS31" i="14"/>
  <c r="AT31" i="14"/>
  <c r="AU31" i="14"/>
  <c r="AG32" i="14"/>
  <c r="AO32" i="14"/>
  <c r="AD32" i="14"/>
  <c r="AE32" i="14" s="1"/>
  <c r="AJ32" i="14"/>
  <c r="AK32" i="14" s="1"/>
  <c r="AF32" i="14"/>
  <c r="AB32" i="14"/>
  <c r="B30" i="6"/>
  <c r="I30" i="6" s="1"/>
  <c r="C35" i="14"/>
  <c r="E35" i="14"/>
  <c r="B30" i="7"/>
  <c r="A35" i="14"/>
  <c r="G35" i="14" s="1"/>
  <c r="B30" i="10"/>
  <c r="B35" i="14"/>
  <c r="H34" i="14"/>
  <c r="M34" i="14"/>
  <c r="O34" i="14" s="1"/>
  <c r="Q34" i="14"/>
  <c r="N34" i="14"/>
  <c r="I34" i="14"/>
  <c r="J34" i="14"/>
  <c r="L34" i="14"/>
  <c r="AH34" i="14" s="1"/>
  <c r="K34" i="14"/>
  <c r="U33" i="14"/>
  <c r="AA33" i="14" s="1"/>
  <c r="AI33" i="14" s="1"/>
  <c r="X33" i="14"/>
  <c r="S33" i="14"/>
  <c r="Y33" i="14"/>
  <c r="R33" i="14"/>
  <c r="V33" i="14"/>
  <c r="W33" i="14" s="1"/>
  <c r="E29" i="10"/>
  <c r="C29" i="10"/>
  <c r="D29" i="10"/>
  <c r="D29" i="7" s="1"/>
  <c r="AC32" i="14"/>
  <c r="AQ31" i="14"/>
  <c r="N71" i="6"/>
  <c r="B31" i="1"/>
  <c r="L30" i="1"/>
  <c r="D35" i="14" s="1"/>
  <c r="J18" i="13"/>
  <c r="J29" i="7" l="1"/>
  <c r="J29" i="6"/>
  <c r="AP32" i="14"/>
  <c r="R34" i="14"/>
  <c r="Y34" i="14"/>
  <c r="X34" i="14"/>
  <c r="U34" i="14"/>
  <c r="AA34" i="14" s="1"/>
  <c r="AI34" i="14" s="1"/>
  <c r="V34" i="14"/>
  <c r="W34" i="14" s="1"/>
  <c r="S34" i="14"/>
  <c r="AS32" i="14"/>
  <c r="AR32" i="14"/>
  <c r="AQ32" i="14"/>
  <c r="AT32" i="14"/>
  <c r="AU32" i="14"/>
  <c r="E30" i="7"/>
  <c r="I30" i="7"/>
  <c r="G30" i="7"/>
  <c r="F30" i="7"/>
  <c r="H30" i="7" s="1"/>
  <c r="K30" i="7"/>
  <c r="B31" i="6"/>
  <c r="I31" i="6" s="1"/>
  <c r="A36" i="14"/>
  <c r="G36" i="14" s="1"/>
  <c r="B36" i="14"/>
  <c r="C36" i="14"/>
  <c r="B31" i="7"/>
  <c r="E36" i="14"/>
  <c r="B31" i="10"/>
  <c r="C30" i="6"/>
  <c r="AW34" i="14"/>
  <c r="G29" i="10"/>
  <c r="L29" i="7" s="1"/>
  <c r="AY34" i="14" s="1"/>
  <c r="AZ34" i="14"/>
  <c r="AX34" i="14"/>
  <c r="E30" i="10"/>
  <c r="D30" i="10"/>
  <c r="D30" i="7" s="1"/>
  <c r="AO33" i="14"/>
  <c r="AJ33" i="14"/>
  <c r="AK33" i="14" s="1"/>
  <c r="AD33" i="14"/>
  <c r="AE33" i="14" s="1"/>
  <c r="AF33" i="14"/>
  <c r="AG33" i="14"/>
  <c r="AC33" i="14"/>
  <c r="AB33" i="14"/>
  <c r="H35" i="14"/>
  <c r="N35" i="14"/>
  <c r="Q35" i="14"/>
  <c r="L35" i="14"/>
  <c r="AH35" i="14" s="1"/>
  <c r="M35" i="14"/>
  <c r="O35" i="14" s="1"/>
  <c r="I35" i="14"/>
  <c r="K35" i="14"/>
  <c r="J35" i="14"/>
  <c r="N72" i="6"/>
  <c r="L31" i="1"/>
  <c r="D36" i="14" s="1"/>
  <c r="B32" i="1"/>
  <c r="J19" i="13"/>
  <c r="J30" i="7" l="1"/>
  <c r="J30" i="6"/>
  <c r="C30" i="10"/>
  <c r="G30" i="10" s="1"/>
  <c r="C30" i="7"/>
  <c r="AQ33" i="14"/>
  <c r="U35" i="14"/>
  <c r="AA35" i="14" s="1"/>
  <c r="AI35" i="14" s="1"/>
  <c r="X35" i="14"/>
  <c r="Y35" i="14"/>
  <c r="R35" i="14"/>
  <c r="S35" i="14"/>
  <c r="V35" i="14"/>
  <c r="W35" i="14"/>
  <c r="AS33" i="14"/>
  <c r="AR33" i="14"/>
  <c r="AT33" i="14"/>
  <c r="AU33" i="14"/>
  <c r="AP33" i="14"/>
  <c r="J36" i="14"/>
  <c r="I36" i="14"/>
  <c r="Q36" i="14"/>
  <c r="N36" i="14"/>
  <c r="L36" i="14"/>
  <c r="AH36" i="14" s="1"/>
  <c r="M36" i="14"/>
  <c r="O36" i="14" s="1"/>
  <c r="H36" i="14"/>
  <c r="K36" i="14"/>
  <c r="AC34" i="14"/>
  <c r="AX35" i="14"/>
  <c r="AO34" i="14"/>
  <c r="AF34" i="14"/>
  <c r="AG34" i="14"/>
  <c r="AJ34" i="14"/>
  <c r="AK34" i="14" s="1"/>
  <c r="AD34" i="14"/>
  <c r="AE34" i="14" s="1"/>
  <c r="AB34" i="14"/>
  <c r="B32" i="6"/>
  <c r="I32" i="6" s="1"/>
  <c r="A37" i="14"/>
  <c r="G37" i="14" s="1"/>
  <c r="B37" i="14"/>
  <c r="C37" i="14"/>
  <c r="D37" i="14"/>
  <c r="E37" i="14"/>
  <c r="B32" i="7"/>
  <c r="B32" i="10"/>
  <c r="C31" i="10"/>
  <c r="E31" i="10"/>
  <c r="D31" i="10"/>
  <c r="D31" i="7" s="1"/>
  <c r="C31" i="6"/>
  <c r="C31" i="7"/>
  <c r="I31" i="7"/>
  <c r="K31" i="7"/>
  <c r="G31" i="7"/>
  <c r="E31" i="7"/>
  <c r="F31" i="7"/>
  <c r="H31" i="7" s="1"/>
  <c r="N73" i="6"/>
  <c r="C32" i="6"/>
  <c r="J32" i="6" s="1"/>
  <c r="L32" i="1"/>
  <c r="B33" i="1"/>
  <c r="J20" i="13"/>
  <c r="J31" i="7" l="1"/>
  <c r="J31" i="6"/>
  <c r="AC35" i="14"/>
  <c r="L30" i="7"/>
  <c r="AW35" i="14"/>
  <c r="AP34" i="14"/>
  <c r="C32" i="7"/>
  <c r="E32" i="7"/>
  <c r="G32" i="7"/>
  <c r="I32" i="7"/>
  <c r="F32" i="7"/>
  <c r="H32" i="7" s="1"/>
  <c r="K32" i="7"/>
  <c r="J32" i="7"/>
  <c r="B33" i="6"/>
  <c r="I33" i="6" s="1"/>
  <c r="E38" i="14"/>
  <c r="A38" i="14"/>
  <c r="G38" i="14" s="1"/>
  <c r="B38" i="14"/>
  <c r="C38" i="14"/>
  <c r="B33" i="7"/>
  <c r="B33" i="10"/>
  <c r="S36" i="14"/>
  <c r="U36" i="14"/>
  <c r="AA36" i="14" s="1"/>
  <c r="Y36" i="14"/>
  <c r="X36" i="14"/>
  <c r="R36" i="14"/>
  <c r="V36" i="14"/>
  <c r="W36" i="14" s="1"/>
  <c r="AS34" i="14"/>
  <c r="AQ34" i="14"/>
  <c r="AR34" i="14"/>
  <c r="AT34" i="14"/>
  <c r="AU34" i="14"/>
  <c r="N37" i="14"/>
  <c r="L37" i="14"/>
  <c r="AH37" i="14" s="1"/>
  <c r="M37" i="14"/>
  <c r="O37" i="14" s="1"/>
  <c r="J37" i="14"/>
  <c r="K37" i="14"/>
  <c r="Q37" i="14"/>
  <c r="I37" i="14"/>
  <c r="H37" i="14"/>
  <c r="G31" i="10"/>
  <c r="L31" i="7" s="1"/>
  <c r="AZ36" i="14" s="1"/>
  <c r="AX36" i="14"/>
  <c r="E32" i="10"/>
  <c r="C32" i="10"/>
  <c r="D32" i="10"/>
  <c r="D32" i="7" s="1"/>
  <c r="AG35" i="14"/>
  <c r="AO35" i="14"/>
  <c r="AJ35" i="14"/>
  <c r="AK35" i="14" s="1"/>
  <c r="AD35" i="14"/>
  <c r="AE35" i="14" s="1"/>
  <c r="AF35" i="14"/>
  <c r="AB35" i="14"/>
  <c r="N74" i="6"/>
  <c r="C33" i="6"/>
  <c r="J33" i="6" s="1"/>
  <c r="B34" i="1"/>
  <c r="L33" i="1"/>
  <c r="D38" i="14" s="1"/>
  <c r="AC36" i="14" l="1"/>
  <c r="AW36" i="14"/>
  <c r="AY36" i="14"/>
  <c r="AY35" i="14"/>
  <c r="AZ35" i="14"/>
  <c r="K38" i="14"/>
  <c r="N38" i="14"/>
  <c r="I38" i="14"/>
  <c r="J38" i="14"/>
  <c r="L38" i="14"/>
  <c r="AH38" i="14" s="1"/>
  <c r="Q38" i="14"/>
  <c r="H38" i="14"/>
  <c r="G32" i="10"/>
  <c r="L32" i="7" s="1"/>
  <c r="AY37" i="14" s="1"/>
  <c r="AX37" i="14"/>
  <c r="AP35" i="14"/>
  <c r="R37" i="14"/>
  <c r="X37" i="14"/>
  <c r="Y37" i="14"/>
  <c r="U37" i="14"/>
  <c r="AA37" i="14" s="1"/>
  <c r="AI37" i="14" s="1"/>
  <c r="S37" i="14"/>
  <c r="V37" i="14"/>
  <c r="W37" i="14" s="1"/>
  <c r="AO36" i="14"/>
  <c r="AQ36" i="14" s="1"/>
  <c r="AG36" i="14"/>
  <c r="AJ36" i="14"/>
  <c r="AD36" i="14"/>
  <c r="AE36" i="14" s="1"/>
  <c r="AF36" i="14"/>
  <c r="AB36" i="14"/>
  <c r="AR35" i="14"/>
  <c r="AS35" i="14"/>
  <c r="AT35" i="14"/>
  <c r="AU35" i="14"/>
  <c r="C33" i="10"/>
  <c r="E33" i="10"/>
  <c r="D33" i="10"/>
  <c r="D33" i="7" s="1"/>
  <c r="AQ35" i="14"/>
  <c r="B34" i="6"/>
  <c r="I34" i="6" s="1"/>
  <c r="A39" i="14"/>
  <c r="G39" i="14" s="1"/>
  <c r="B39" i="14"/>
  <c r="C39" i="14"/>
  <c r="B34" i="7"/>
  <c r="E39" i="14"/>
  <c r="B34" i="10"/>
  <c r="AI36" i="14"/>
  <c r="AK36" i="14" s="1"/>
  <c r="C33" i="7"/>
  <c r="E33" i="7"/>
  <c r="F33" i="7"/>
  <c r="H33" i="7" s="1"/>
  <c r="G33" i="7"/>
  <c r="M38" i="14" s="1"/>
  <c r="O38" i="14" s="1"/>
  <c r="I33" i="7"/>
  <c r="K33" i="7"/>
  <c r="J33" i="7"/>
  <c r="N75" i="6"/>
  <c r="C34" i="6"/>
  <c r="J34" i="6" s="1"/>
  <c r="B35" i="1"/>
  <c r="L34" i="1"/>
  <c r="D39" i="14" s="1"/>
  <c r="J4" i="6"/>
  <c r="AS9" i="14" s="1"/>
  <c r="AC37" i="14" l="1"/>
  <c r="AZ37" i="14"/>
  <c r="AW37" i="14"/>
  <c r="AP36" i="14"/>
  <c r="L39" i="14"/>
  <c r="AH39" i="14" s="1"/>
  <c r="J39" i="14"/>
  <c r="H39" i="14"/>
  <c r="Q39" i="14"/>
  <c r="I39" i="14"/>
  <c r="K39" i="14"/>
  <c r="N39" i="14"/>
  <c r="AR36" i="14"/>
  <c r="AS36" i="14"/>
  <c r="AT36" i="14"/>
  <c r="AU36" i="14"/>
  <c r="U38" i="14"/>
  <c r="AA38" i="14" s="1"/>
  <c r="AI38" i="14" s="1"/>
  <c r="V38" i="14"/>
  <c r="W38" i="14" s="1"/>
  <c r="X38" i="14"/>
  <c r="Y38" i="14"/>
  <c r="R38" i="14"/>
  <c r="S38" i="14"/>
  <c r="E34" i="10"/>
  <c r="C34" i="10"/>
  <c r="D34" i="10"/>
  <c r="D34" i="7" s="1"/>
  <c r="B35" i="6"/>
  <c r="I35" i="6" s="1"/>
  <c r="B40" i="14"/>
  <c r="C40" i="14"/>
  <c r="E40" i="14"/>
  <c r="B35" i="10"/>
  <c r="A40" i="14"/>
  <c r="G40" i="14" s="1"/>
  <c r="B35" i="7"/>
  <c r="E34" i="7"/>
  <c r="H34" i="7"/>
  <c r="G34" i="7"/>
  <c r="M39" i="14" s="1"/>
  <c r="O39" i="14" s="1"/>
  <c r="I34" i="7"/>
  <c r="F34" i="7"/>
  <c r="C34" i="7"/>
  <c r="K34" i="7"/>
  <c r="J34" i="7"/>
  <c r="AF37" i="14"/>
  <c r="AD37" i="14"/>
  <c r="AE37" i="14" s="1"/>
  <c r="AO37" i="14"/>
  <c r="AG37" i="14"/>
  <c r="AJ37" i="14"/>
  <c r="AK37" i="14" s="1"/>
  <c r="AB37" i="14"/>
  <c r="G33" i="10"/>
  <c r="L33" i="7" s="1"/>
  <c r="AY38" i="14" s="1"/>
  <c r="AX38" i="14"/>
  <c r="N76" i="6"/>
  <c r="L35" i="1"/>
  <c r="D40" i="14" s="1"/>
  <c r="B36" i="1"/>
  <c r="J4" i="7"/>
  <c r="AP37" i="14" l="1"/>
  <c r="AZ38" i="14"/>
  <c r="AW38" i="14"/>
  <c r="AC38" i="14"/>
  <c r="Q40" i="14"/>
  <c r="N40" i="14"/>
  <c r="L40" i="14"/>
  <c r="AH40" i="14" s="1"/>
  <c r="H40" i="14"/>
  <c r="I40" i="14"/>
  <c r="J40" i="14"/>
  <c r="K40" i="14"/>
  <c r="G34" i="10"/>
  <c r="L34" i="7" s="1"/>
  <c r="AY39" i="14" s="1"/>
  <c r="AX39" i="14"/>
  <c r="AF38" i="14"/>
  <c r="AB38" i="14"/>
  <c r="AO38" i="14"/>
  <c r="AJ38" i="14"/>
  <c r="AK38" i="14" s="1"/>
  <c r="AD38" i="14"/>
  <c r="AE38" i="14" s="1"/>
  <c r="AG38" i="14"/>
  <c r="AR37" i="14"/>
  <c r="AS37" i="14"/>
  <c r="AQ37" i="14"/>
  <c r="AT37" i="14"/>
  <c r="AU37" i="14"/>
  <c r="E35" i="10"/>
  <c r="D35" i="10"/>
  <c r="D35" i="7" s="1"/>
  <c r="R39" i="14"/>
  <c r="Y39" i="14"/>
  <c r="X39" i="14"/>
  <c r="U39" i="14"/>
  <c r="AA39" i="14" s="1"/>
  <c r="V39" i="14"/>
  <c r="W39" i="14" s="1"/>
  <c r="S39" i="14"/>
  <c r="B36" i="6"/>
  <c r="I36" i="6" s="1"/>
  <c r="E41" i="14"/>
  <c r="A41" i="14"/>
  <c r="G41" i="14" s="1"/>
  <c r="B41" i="14"/>
  <c r="B36" i="7"/>
  <c r="C41" i="14"/>
  <c r="B36" i="10"/>
  <c r="I35" i="7"/>
  <c r="E35" i="7"/>
  <c r="G35" i="7"/>
  <c r="M40" i="14" s="1"/>
  <c r="O40" i="14" s="1"/>
  <c r="K35" i="7"/>
  <c r="F35" i="7"/>
  <c r="H35" i="7" s="1"/>
  <c r="C35" i="6"/>
  <c r="AU9" i="14"/>
  <c r="N77" i="6"/>
  <c r="B37" i="1"/>
  <c r="L36" i="1"/>
  <c r="D41" i="14" s="1"/>
  <c r="J35" i="7" l="1"/>
  <c r="J35" i="6"/>
  <c r="C35" i="7"/>
  <c r="AZ39" i="14"/>
  <c r="C35" i="10"/>
  <c r="AX40" i="14" s="1"/>
  <c r="AW39" i="14"/>
  <c r="C36" i="6"/>
  <c r="E36" i="7"/>
  <c r="F36" i="7"/>
  <c r="H36" i="7" s="1"/>
  <c r="G36" i="7"/>
  <c r="I36" i="7"/>
  <c r="K36" i="7"/>
  <c r="AO39" i="14"/>
  <c r="AG39" i="14"/>
  <c r="AJ39" i="14"/>
  <c r="AF39" i="14"/>
  <c r="AB39" i="14"/>
  <c r="AD39" i="14"/>
  <c r="AE39" i="14" s="1"/>
  <c r="AP38" i="14"/>
  <c r="Q41" i="14"/>
  <c r="H41" i="14"/>
  <c r="N41" i="14"/>
  <c r="K41" i="14"/>
  <c r="L41" i="14"/>
  <c r="AH41" i="14" s="1"/>
  <c r="M41" i="14"/>
  <c r="O41" i="14" s="1"/>
  <c r="I41" i="14"/>
  <c r="J41" i="14"/>
  <c r="AI39" i="14"/>
  <c r="AS38" i="14"/>
  <c r="AR38" i="14"/>
  <c r="AQ38" i="14"/>
  <c r="AT38" i="14"/>
  <c r="AU38" i="14"/>
  <c r="B37" i="6"/>
  <c r="I37" i="6" s="1"/>
  <c r="A42" i="14"/>
  <c r="G42" i="14" s="1"/>
  <c r="B42" i="14"/>
  <c r="C42" i="14"/>
  <c r="E42" i="14"/>
  <c r="B37" i="7"/>
  <c r="B37" i="10"/>
  <c r="E36" i="10"/>
  <c r="C36" i="10"/>
  <c r="D36" i="10"/>
  <c r="D36" i="7" s="1"/>
  <c r="AC39" i="14"/>
  <c r="AQ39" i="14" s="1"/>
  <c r="G35" i="10"/>
  <c r="L35" i="7" s="1"/>
  <c r="AY40" i="14" s="1"/>
  <c r="U40" i="14"/>
  <c r="AA40" i="14" s="1"/>
  <c r="X40" i="14"/>
  <c r="Y40" i="14"/>
  <c r="R40" i="14"/>
  <c r="S40" i="14"/>
  <c r="V40" i="14"/>
  <c r="W40" i="14" s="1"/>
  <c r="N78" i="6"/>
  <c r="L37" i="1"/>
  <c r="D42" i="14" s="1"/>
  <c r="B38" i="1"/>
  <c r="J36" i="7" l="1"/>
  <c r="J36" i="6"/>
  <c r="AP39" i="14"/>
  <c r="AK39" i="14"/>
  <c r="AW40" i="14"/>
  <c r="C36" i="7"/>
  <c r="AZ40" i="14"/>
  <c r="C37" i="6"/>
  <c r="AO40" i="14"/>
  <c r="AD40" i="14"/>
  <c r="AE40" i="14" s="1"/>
  <c r="AB40" i="14"/>
  <c r="AG40" i="14"/>
  <c r="AC40" i="14"/>
  <c r="AF40" i="14"/>
  <c r="AJ40" i="14"/>
  <c r="Q42" i="14"/>
  <c r="K42" i="14"/>
  <c r="L42" i="14"/>
  <c r="AH42" i="14" s="1"/>
  <c r="J42" i="14"/>
  <c r="I42" i="14"/>
  <c r="H42" i="14"/>
  <c r="N42" i="14"/>
  <c r="E37" i="10"/>
  <c r="C37" i="10"/>
  <c r="D37" i="10"/>
  <c r="D37" i="7" s="1"/>
  <c r="G36" i="10"/>
  <c r="L36" i="7" s="1"/>
  <c r="AZ41" i="14" s="1"/>
  <c r="AX41" i="14"/>
  <c r="C37" i="7"/>
  <c r="I37" i="7"/>
  <c r="G37" i="7"/>
  <c r="M42" i="14" s="1"/>
  <c r="O42" i="14" s="1"/>
  <c r="E37" i="7"/>
  <c r="F37" i="7"/>
  <c r="H37" i="7" s="1"/>
  <c r="K37" i="7"/>
  <c r="AI40" i="14"/>
  <c r="U41" i="14"/>
  <c r="AA41" i="14" s="1"/>
  <c r="X41" i="14"/>
  <c r="R41" i="14"/>
  <c r="Y41" i="14"/>
  <c r="S41" i="14"/>
  <c r="V41" i="14"/>
  <c r="W41" i="14" s="1"/>
  <c r="B38" i="6"/>
  <c r="I38" i="6" s="1"/>
  <c r="C43" i="14"/>
  <c r="E43" i="14"/>
  <c r="A43" i="14"/>
  <c r="G43" i="14" s="1"/>
  <c r="B43" i="14"/>
  <c r="B38" i="7"/>
  <c r="B38" i="10"/>
  <c r="AS39" i="14"/>
  <c r="AR39" i="14"/>
  <c r="AT39" i="14"/>
  <c r="AU39" i="14"/>
  <c r="N79" i="6"/>
  <c r="L38" i="1"/>
  <c r="D43" i="14" s="1"/>
  <c r="B39" i="1"/>
  <c r="J37" i="7" l="1"/>
  <c r="J37" i="6"/>
  <c r="AQ40" i="14"/>
  <c r="C38" i="6"/>
  <c r="J38" i="6" s="1"/>
  <c r="AP40" i="14"/>
  <c r="AK40" i="14"/>
  <c r="AY41" i="14"/>
  <c r="AW41" i="14"/>
  <c r="E38" i="7"/>
  <c r="C38" i="7"/>
  <c r="F38" i="7"/>
  <c r="H38" i="7" s="1"/>
  <c r="G38" i="7"/>
  <c r="I38" i="7"/>
  <c r="K38" i="7"/>
  <c r="J38" i="7"/>
  <c r="H43" i="14"/>
  <c r="N43" i="14"/>
  <c r="Q43" i="14"/>
  <c r="L43" i="14"/>
  <c r="AH43" i="14" s="1"/>
  <c r="M43" i="14"/>
  <c r="O43" i="14" s="1"/>
  <c r="K43" i="14"/>
  <c r="I43" i="14"/>
  <c r="J43" i="14"/>
  <c r="AJ41" i="14"/>
  <c r="AO41" i="14"/>
  <c r="AD41" i="14"/>
  <c r="AE41" i="14" s="1"/>
  <c r="AB41" i="14"/>
  <c r="AF41" i="14"/>
  <c r="AG41" i="14"/>
  <c r="AC41" i="14"/>
  <c r="B39" i="6"/>
  <c r="I39" i="6" s="1"/>
  <c r="A44" i="14"/>
  <c r="G44" i="14" s="1"/>
  <c r="B44" i="14"/>
  <c r="C44" i="14"/>
  <c r="E44" i="14"/>
  <c r="B39" i="7"/>
  <c r="B39" i="10"/>
  <c r="G37" i="10"/>
  <c r="L37" i="7" s="1"/>
  <c r="AY42" i="14" s="1"/>
  <c r="AX42" i="14"/>
  <c r="AI41" i="14"/>
  <c r="AK41" i="14" s="1"/>
  <c r="E38" i="10"/>
  <c r="C38" i="10"/>
  <c r="D38" i="10"/>
  <c r="D38" i="7" s="1"/>
  <c r="R42" i="14"/>
  <c r="X42" i="14"/>
  <c r="Y42" i="14"/>
  <c r="U42" i="14"/>
  <c r="AA42" i="14" s="1"/>
  <c r="V42" i="14"/>
  <c r="W42" i="14" s="1"/>
  <c r="S42" i="14"/>
  <c r="AS40" i="14"/>
  <c r="AR40" i="14"/>
  <c r="AT40" i="14"/>
  <c r="AU40" i="14"/>
  <c r="N80" i="6"/>
  <c r="C39" i="6"/>
  <c r="J39" i="6" s="1"/>
  <c r="B40" i="1"/>
  <c r="L39" i="1"/>
  <c r="D44" i="14" s="1"/>
  <c r="AP41" i="14" l="1"/>
  <c r="AZ42" i="14"/>
  <c r="AW42" i="14"/>
  <c r="AQ41" i="14"/>
  <c r="B40" i="6"/>
  <c r="I40" i="6" s="1"/>
  <c r="A45" i="14"/>
  <c r="G45" i="14" s="1"/>
  <c r="B45" i="14"/>
  <c r="C45" i="14"/>
  <c r="B40" i="7"/>
  <c r="E45" i="14"/>
  <c r="B40" i="10"/>
  <c r="C39" i="7"/>
  <c r="G39" i="7"/>
  <c r="I39" i="7"/>
  <c r="F39" i="7"/>
  <c r="H39" i="7" s="1"/>
  <c r="E39" i="7"/>
  <c r="K39" i="7"/>
  <c r="J39" i="7"/>
  <c r="AC42" i="14"/>
  <c r="G38" i="10"/>
  <c r="L38" i="7" s="1"/>
  <c r="AZ43" i="14" s="1"/>
  <c r="AX43" i="14"/>
  <c r="C39" i="10"/>
  <c r="E39" i="10"/>
  <c r="D39" i="10"/>
  <c r="D39" i="7" s="1"/>
  <c r="AO42" i="14"/>
  <c r="AG42" i="14"/>
  <c r="AI42" i="14"/>
  <c r="AK42" i="14" s="1"/>
  <c r="AF42" i="14"/>
  <c r="AD42" i="14"/>
  <c r="AE42" i="14" s="1"/>
  <c r="AJ42" i="14"/>
  <c r="AB42" i="14"/>
  <c r="AS41" i="14"/>
  <c r="AR41" i="14"/>
  <c r="AT41" i="14"/>
  <c r="AU41" i="14"/>
  <c r="U43" i="14"/>
  <c r="AA43" i="14" s="1"/>
  <c r="X43" i="14"/>
  <c r="Y43" i="14"/>
  <c r="R43" i="14"/>
  <c r="S43" i="14"/>
  <c r="V43" i="14"/>
  <c r="W43" i="14"/>
  <c r="J44" i="14"/>
  <c r="N44" i="14"/>
  <c r="K44" i="14"/>
  <c r="I44" i="14"/>
  <c r="H44" i="14"/>
  <c r="L44" i="14"/>
  <c r="AH44" i="14" s="1"/>
  <c r="M44" i="14"/>
  <c r="O44" i="14" s="1"/>
  <c r="Q44" i="14"/>
  <c r="N81" i="6"/>
  <c r="C40" i="6"/>
  <c r="J40" i="6" s="1"/>
  <c r="L40" i="1"/>
  <c r="D45" i="14" s="1"/>
  <c r="B41" i="1"/>
  <c r="AY43" i="14" l="1"/>
  <c r="AW43" i="14"/>
  <c r="AW44" i="14"/>
  <c r="G39" i="10"/>
  <c r="L39" i="7" s="1"/>
  <c r="AY44" i="14" s="1"/>
  <c r="AX44" i="14"/>
  <c r="E40" i="10"/>
  <c r="C40" i="10"/>
  <c r="D40" i="10"/>
  <c r="D40" i="7" s="1"/>
  <c r="AC43" i="14"/>
  <c r="C40" i="7"/>
  <c r="I40" i="7"/>
  <c r="G40" i="7"/>
  <c r="E40" i="7"/>
  <c r="F40" i="7"/>
  <c r="H40" i="7" s="1"/>
  <c r="K40" i="7"/>
  <c r="J40" i="7"/>
  <c r="AJ43" i="14"/>
  <c r="AF43" i="14"/>
  <c r="AG43" i="14"/>
  <c r="AD43" i="14"/>
  <c r="AE43" i="14" s="1"/>
  <c r="AO43" i="14"/>
  <c r="AB43" i="14"/>
  <c r="AI43" i="14"/>
  <c r="AK43" i="14" s="1"/>
  <c r="AS42" i="14"/>
  <c r="AU42" i="14"/>
  <c r="AT42" i="14"/>
  <c r="AR42" i="14"/>
  <c r="AP42" i="14"/>
  <c r="N45" i="14"/>
  <c r="M45" i="14"/>
  <c r="O45" i="14" s="1"/>
  <c r="Q45" i="14"/>
  <c r="L45" i="14"/>
  <c r="AH45" i="14" s="1"/>
  <c r="K45" i="14"/>
  <c r="J45" i="14"/>
  <c r="H45" i="14"/>
  <c r="I45" i="14"/>
  <c r="S44" i="14"/>
  <c r="Y44" i="14"/>
  <c r="R44" i="14"/>
  <c r="U44" i="14"/>
  <c r="AA44" i="14" s="1"/>
  <c r="AI44" i="14" s="1"/>
  <c r="X44" i="14"/>
  <c r="V44" i="14"/>
  <c r="W44" i="14" s="1"/>
  <c r="B41" i="6"/>
  <c r="I41" i="6" s="1"/>
  <c r="D46" i="14"/>
  <c r="E46" i="14"/>
  <c r="A46" i="14"/>
  <c r="G46" i="14" s="1"/>
  <c r="B41" i="7"/>
  <c r="B46" i="14"/>
  <c r="C46" i="14"/>
  <c r="B41" i="10"/>
  <c r="AQ42" i="14"/>
  <c r="N82" i="6"/>
  <c r="B42" i="1"/>
  <c r="L41" i="1"/>
  <c r="AP43" i="14" l="1"/>
  <c r="C41" i="6"/>
  <c r="J41" i="6" s="1"/>
  <c r="AZ44" i="14"/>
  <c r="AC44" i="14"/>
  <c r="AS43" i="14"/>
  <c r="AT43" i="14"/>
  <c r="AR43" i="14"/>
  <c r="AU43" i="14"/>
  <c r="AY45" i="14"/>
  <c r="G40" i="10"/>
  <c r="L40" i="7" s="1"/>
  <c r="AZ45" i="14" s="1"/>
  <c r="AX45" i="14"/>
  <c r="E41" i="10"/>
  <c r="C41" i="10"/>
  <c r="D41" i="10"/>
  <c r="D41" i="7" s="1"/>
  <c r="B42" i="6"/>
  <c r="I42" i="6" s="1"/>
  <c r="A47" i="14"/>
  <c r="G47" i="14" s="1"/>
  <c r="B47" i="14"/>
  <c r="C47" i="14"/>
  <c r="B42" i="7"/>
  <c r="B42" i="10"/>
  <c r="E47" i="14"/>
  <c r="AO44" i="14"/>
  <c r="AG44" i="14"/>
  <c r="AJ44" i="14"/>
  <c r="AK44" i="14" s="1"/>
  <c r="AD44" i="14"/>
  <c r="AE44" i="14" s="1"/>
  <c r="AF44" i="14"/>
  <c r="AB44" i="14"/>
  <c r="R45" i="14"/>
  <c r="U45" i="14"/>
  <c r="AA45" i="14" s="1"/>
  <c r="X45" i="14"/>
  <c r="Y45" i="14"/>
  <c r="S45" i="14"/>
  <c r="V45" i="14"/>
  <c r="W45" i="14" s="1"/>
  <c r="I41" i="7"/>
  <c r="C41" i="7"/>
  <c r="E41" i="7"/>
  <c r="F41" i="7"/>
  <c r="H41" i="7" s="1"/>
  <c r="G41" i="7"/>
  <c r="M46" i="14" s="1"/>
  <c r="O46" i="14" s="1"/>
  <c r="K41" i="7"/>
  <c r="J41" i="7"/>
  <c r="AQ43" i="14"/>
  <c r="J46" i="14"/>
  <c r="Q46" i="14"/>
  <c r="I46" i="14"/>
  <c r="N46" i="14"/>
  <c r="K46" i="14"/>
  <c r="L46" i="14"/>
  <c r="AH46" i="14" s="1"/>
  <c r="H46" i="14"/>
  <c r="N83" i="6"/>
  <c r="L42" i="1"/>
  <c r="D47" i="14" s="1"/>
  <c r="B43" i="1"/>
  <c r="AW45" i="14" l="1"/>
  <c r="AC45" i="14"/>
  <c r="C42" i="6"/>
  <c r="J42" i="6" s="1"/>
  <c r="AF45" i="14"/>
  <c r="AO45" i="14"/>
  <c r="AQ45" i="14" s="1"/>
  <c r="AG45" i="14"/>
  <c r="AJ45" i="14"/>
  <c r="AD45" i="14"/>
  <c r="AE45" i="14" s="1"/>
  <c r="AB45" i="14"/>
  <c r="E42" i="10"/>
  <c r="D42" i="10"/>
  <c r="D42" i="7" s="1"/>
  <c r="AY46" i="14"/>
  <c r="G41" i="10"/>
  <c r="L41" i="7" s="1"/>
  <c r="AZ46" i="14" s="1"/>
  <c r="AX46" i="14"/>
  <c r="L47" i="14"/>
  <c r="AH47" i="14" s="1"/>
  <c r="K47" i="14"/>
  <c r="H47" i="14"/>
  <c r="N47" i="14"/>
  <c r="Q47" i="14"/>
  <c r="I47" i="14"/>
  <c r="J47" i="14"/>
  <c r="AS44" i="14"/>
  <c r="AR44" i="14"/>
  <c r="AT44" i="14"/>
  <c r="AU44" i="14"/>
  <c r="U46" i="14"/>
  <c r="AA46" i="14" s="1"/>
  <c r="X46" i="14"/>
  <c r="S46" i="14"/>
  <c r="Y46" i="14"/>
  <c r="R46" i="14"/>
  <c r="V46" i="14"/>
  <c r="W46" i="14" s="1"/>
  <c r="AP44" i="14"/>
  <c r="I42" i="7"/>
  <c r="G42" i="7"/>
  <c r="M47" i="14" s="1"/>
  <c r="O47" i="14" s="1"/>
  <c r="F42" i="7"/>
  <c r="H42" i="7" s="1"/>
  <c r="C42" i="7"/>
  <c r="K42" i="7"/>
  <c r="E42" i="7"/>
  <c r="J42" i="7"/>
  <c r="AI45" i="14"/>
  <c r="AK45" i="14" s="1"/>
  <c r="B43" i="6"/>
  <c r="I43" i="6" s="1"/>
  <c r="B48" i="14"/>
  <c r="C48" i="14"/>
  <c r="D48" i="14"/>
  <c r="E48" i="14"/>
  <c r="B43" i="10"/>
  <c r="A48" i="14"/>
  <c r="G48" i="14" s="1"/>
  <c r="B43" i="7"/>
  <c r="AQ44" i="14"/>
  <c r="N84" i="6"/>
  <c r="L43" i="1"/>
  <c r="B44" i="1"/>
  <c r="AW46" i="14" l="1"/>
  <c r="C42" i="10"/>
  <c r="AY47" i="14" s="1"/>
  <c r="AP45" i="14"/>
  <c r="I43" i="7"/>
  <c r="E43" i="7"/>
  <c r="G43" i="7"/>
  <c r="K43" i="7"/>
  <c r="F43" i="7"/>
  <c r="H43" i="7" s="1"/>
  <c r="AB46" i="14"/>
  <c r="AF46" i="14"/>
  <c r="AJ46" i="14"/>
  <c r="AO46" i="14"/>
  <c r="AC46" i="14"/>
  <c r="AD46" i="14"/>
  <c r="AE46" i="14" s="1"/>
  <c r="AG46" i="14"/>
  <c r="R47" i="14"/>
  <c r="Y47" i="14"/>
  <c r="X47" i="14"/>
  <c r="U47" i="14"/>
  <c r="AA47" i="14" s="1"/>
  <c r="AI47" i="14" s="1"/>
  <c r="V47" i="14"/>
  <c r="W47" i="14"/>
  <c r="S47" i="14"/>
  <c r="B44" i="6"/>
  <c r="I44" i="6" s="1"/>
  <c r="E49" i="14"/>
  <c r="A49" i="14"/>
  <c r="G49" i="14" s="1"/>
  <c r="B49" i="14"/>
  <c r="B44" i="7"/>
  <c r="C49" i="14"/>
  <c r="B44" i="10"/>
  <c r="I48" i="14"/>
  <c r="J48" i="14"/>
  <c r="Q48" i="14"/>
  <c r="L48" i="14"/>
  <c r="AH48" i="14" s="1"/>
  <c r="H48" i="14"/>
  <c r="K48" i="14"/>
  <c r="M48" i="14"/>
  <c r="O48" i="14" s="1"/>
  <c r="N48" i="14"/>
  <c r="C43" i="6"/>
  <c r="AR45" i="14"/>
  <c r="AT45" i="14"/>
  <c r="AU45" i="14"/>
  <c r="AS45" i="14"/>
  <c r="G42" i="10"/>
  <c r="L42" i="7" s="1"/>
  <c r="AX47" i="14"/>
  <c r="E43" i="10"/>
  <c r="D43" i="10"/>
  <c r="D43" i="7" s="1"/>
  <c r="AI46" i="14"/>
  <c r="N85" i="6"/>
  <c r="L44" i="1"/>
  <c r="D49" i="14" s="1"/>
  <c r="B45" i="1"/>
  <c r="J43" i="7" l="1"/>
  <c r="J43" i="6"/>
  <c r="AK46" i="14"/>
  <c r="AW47" i="14"/>
  <c r="AQ46" i="14"/>
  <c r="C43" i="10"/>
  <c r="AX48" i="14" s="1"/>
  <c r="C43" i="7"/>
  <c r="AZ47" i="14"/>
  <c r="AC47" i="14"/>
  <c r="E44" i="10"/>
  <c r="D44" i="10"/>
  <c r="D44" i="7" s="1"/>
  <c r="B45" i="6"/>
  <c r="I45" i="6" s="1"/>
  <c r="A50" i="14"/>
  <c r="G50" i="14" s="1"/>
  <c r="B50" i="14"/>
  <c r="C50" i="14"/>
  <c r="E50" i="14"/>
  <c r="B45" i="7"/>
  <c r="B45" i="10"/>
  <c r="I44" i="7"/>
  <c r="G44" i="7"/>
  <c r="M49" i="14" s="1"/>
  <c r="O49" i="14" s="1"/>
  <c r="K44" i="7"/>
  <c r="F44" i="7"/>
  <c r="H44" i="7" s="1"/>
  <c r="E44" i="7"/>
  <c r="AG47" i="14"/>
  <c r="AJ47" i="14"/>
  <c r="AK47" i="14" s="1"/>
  <c r="AO47" i="14"/>
  <c r="AB47" i="14"/>
  <c r="AD47" i="14"/>
  <c r="AE47" i="14" s="1"/>
  <c r="AF47" i="14"/>
  <c r="AR46" i="14"/>
  <c r="AS46" i="14"/>
  <c r="AP46" i="14"/>
  <c r="AT46" i="14"/>
  <c r="AU46" i="14"/>
  <c r="AW48" i="14"/>
  <c r="G43" i="10"/>
  <c r="L43" i="7" s="1"/>
  <c r="AY48" i="14" s="1"/>
  <c r="AZ48" i="14"/>
  <c r="C44" i="6"/>
  <c r="U48" i="14"/>
  <c r="AA48" i="14" s="1"/>
  <c r="AI48" i="14" s="1"/>
  <c r="X48" i="14"/>
  <c r="Y48" i="14"/>
  <c r="R48" i="14"/>
  <c r="S48" i="14"/>
  <c r="V48" i="14"/>
  <c r="W48" i="14" s="1"/>
  <c r="Q49" i="14"/>
  <c r="H49" i="14"/>
  <c r="I49" i="14"/>
  <c r="J49" i="14"/>
  <c r="L49" i="14"/>
  <c r="AH49" i="14" s="1"/>
  <c r="K49" i="14"/>
  <c r="N49" i="14"/>
  <c r="N86" i="6"/>
  <c r="L45" i="1"/>
  <c r="D50" i="14" s="1"/>
  <c r="B46" i="1"/>
  <c r="J44" i="7" l="1"/>
  <c r="J44" i="6"/>
  <c r="C44" i="10"/>
  <c r="C44" i="7"/>
  <c r="C45" i="6"/>
  <c r="J45" i="6" s="1"/>
  <c r="Q50" i="14"/>
  <c r="H50" i="14"/>
  <c r="J50" i="14"/>
  <c r="N50" i="14"/>
  <c r="I50" i="14"/>
  <c r="K50" i="14"/>
  <c r="L50" i="14"/>
  <c r="AH50" i="14" s="1"/>
  <c r="U49" i="14"/>
  <c r="AA49" i="14" s="1"/>
  <c r="AI49" i="14" s="1"/>
  <c r="X49" i="14"/>
  <c r="Y49" i="14"/>
  <c r="R49" i="14"/>
  <c r="S49" i="14"/>
  <c r="V49" i="14"/>
  <c r="W49" i="14" s="1"/>
  <c r="AR47" i="14"/>
  <c r="AS47" i="14"/>
  <c r="AT47" i="14"/>
  <c r="AU47" i="14"/>
  <c r="E45" i="10"/>
  <c r="C45" i="10"/>
  <c r="D45" i="10"/>
  <c r="D45" i="7" s="1"/>
  <c r="AC48" i="14"/>
  <c r="C45" i="7"/>
  <c r="G45" i="7"/>
  <c r="M50" i="14" s="1"/>
  <c r="O50" i="14" s="1"/>
  <c r="E45" i="7"/>
  <c r="I45" i="7"/>
  <c r="F45" i="7"/>
  <c r="H45" i="7" s="1"/>
  <c r="K45" i="7"/>
  <c r="J45" i="7"/>
  <c r="AD48" i="14"/>
  <c r="AE48" i="14" s="1"/>
  <c r="AG48" i="14"/>
  <c r="AO48" i="14"/>
  <c r="AF48" i="14"/>
  <c r="AJ48" i="14"/>
  <c r="AK48" i="14" s="1"/>
  <c r="AB48" i="14"/>
  <c r="B46" i="6"/>
  <c r="I46" i="6" s="1"/>
  <c r="C51" i="14"/>
  <c r="E51" i="14"/>
  <c r="A51" i="14"/>
  <c r="G51" i="14" s="1"/>
  <c r="B46" i="7"/>
  <c r="B51" i="14"/>
  <c r="B46" i="10"/>
  <c r="G44" i="10"/>
  <c r="L44" i="7" s="1"/>
  <c r="AY49" i="14" s="1"/>
  <c r="AX49" i="14"/>
  <c r="AP47" i="14"/>
  <c r="AQ47" i="14"/>
  <c r="N87" i="6"/>
  <c r="L46" i="1"/>
  <c r="D51" i="14" s="1"/>
  <c r="B47" i="1"/>
  <c r="AP48" i="14" l="1"/>
  <c r="AZ49" i="14"/>
  <c r="AW49" i="14"/>
  <c r="E46" i="10"/>
  <c r="D46" i="10"/>
  <c r="D46" i="7" s="1"/>
  <c r="AQ48" i="14"/>
  <c r="AW50" i="14"/>
  <c r="AY50" i="14"/>
  <c r="G45" i="10"/>
  <c r="L45" i="7" s="1"/>
  <c r="AZ50" i="14" s="1"/>
  <c r="AX50" i="14"/>
  <c r="B47" i="6"/>
  <c r="I47" i="6" s="1"/>
  <c r="A52" i="14"/>
  <c r="G52" i="14" s="1"/>
  <c r="B52" i="14"/>
  <c r="C52" i="14"/>
  <c r="D52" i="14"/>
  <c r="E52" i="14"/>
  <c r="B47" i="7"/>
  <c r="B47" i="10"/>
  <c r="E46" i="7"/>
  <c r="K46" i="7"/>
  <c r="F46" i="7"/>
  <c r="H46" i="7"/>
  <c r="I46" i="7"/>
  <c r="G46" i="7"/>
  <c r="L51" i="14"/>
  <c r="AH51" i="14" s="1"/>
  <c r="Q51" i="14"/>
  <c r="I51" i="14"/>
  <c r="M51" i="14"/>
  <c r="O51" i="14" s="1"/>
  <c r="N51" i="14"/>
  <c r="H51" i="14"/>
  <c r="J51" i="14"/>
  <c r="K51" i="14"/>
  <c r="AR48" i="14"/>
  <c r="AS48" i="14"/>
  <c r="AT48" i="14"/>
  <c r="AU48" i="14"/>
  <c r="AJ49" i="14"/>
  <c r="AK49" i="14" s="1"/>
  <c r="AO49" i="14"/>
  <c r="AB49" i="14"/>
  <c r="AC49" i="14"/>
  <c r="AF49" i="14"/>
  <c r="AD49" i="14"/>
  <c r="AE49" i="14" s="1"/>
  <c r="AG49" i="14"/>
  <c r="R50" i="14"/>
  <c r="X50" i="14"/>
  <c r="Y50" i="14"/>
  <c r="U50" i="14"/>
  <c r="AA50" i="14" s="1"/>
  <c r="V50" i="14"/>
  <c r="W50" i="14" s="1"/>
  <c r="S50" i="14"/>
  <c r="C46" i="6"/>
  <c r="N88" i="6"/>
  <c r="L47" i="1"/>
  <c r="B48" i="1"/>
  <c r="J46" i="7" l="1"/>
  <c r="J46" i="6"/>
  <c r="C47" i="6"/>
  <c r="J47" i="6" s="1"/>
  <c r="C46" i="10"/>
  <c r="AZ51" i="14" s="1"/>
  <c r="C46" i="7"/>
  <c r="AP49" i="14"/>
  <c r="U51" i="14"/>
  <c r="AA51" i="14" s="1"/>
  <c r="AI51" i="14" s="1"/>
  <c r="X51" i="14"/>
  <c r="Y51" i="14"/>
  <c r="S51" i="14"/>
  <c r="R51" i="14"/>
  <c r="V51" i="14"/>
  <c r="W51" i="14"/>
  <c r="B48" i="6"/>
  <c r="I48" i="6" s="1"/>
  <c r="A53" i="14"/>
  <c r="G53" i="14" s="1"/>
  <c r="B53" i="14"/>
  <c r="C53" i="14"/>
  <c r="E53" i="14"/>
  <c r="B48" i="7"/>
  <c r="B48" i="10"/>
  <c r="AC50" i="14"/>
  <c r="AQ49" i="14"/>
  <c r="J52" i="14"/>
  <c r="H52" i="14"/>
  <c r="I52" i="14"/>
  <c r="Q52" i="14"/>
  <c r="K52" i="14"/>
  <c r="L52" i="14"/>
  <c r="AH52" i="14" s="1"/>
  <c r="N52" i="14"/>
  <c r="AO50" i="14"/>
  <c r="AI50" i="14"/>
  <c r="AK50" i="14" s="1"/>
  <c r="AJ50" i="14"/>
  <c r="AG50" i="14"/>
  <c r="AD50" i="14"/>
  <c r="AE50" i="14" s="1"/>
  <c r="AF50" i="14"/>
  <c r="AB50" i="14"/>
  <c r="C47" i="10"/>
  <c r="E47" i="10"/>
  <c r="D47" i="10"/>
  <c r="D47" i="7" s="1"/>
  <c r="AS49" i="14"/>
  <c r="AR49" i="14"/>
  <c r="AT49" i="14"/>
  <c r="AU49" i="14"/>
  <c r="G47" i="7"/>
  <c r="M52" i="14" s="1"/>
  <c r="O52" i="14" s="1"/>
  <c r="K47" i="7"/>
  <c r="AX52" i="14" s="1"/>
  <c r="C47" i="7"/>
  <c r="I47" i="7"/>
  <c r="F47" i="7"/>
  <c r="H47" i="7" s="1"/>
  <c r="E47" i="7"/>
  <c r="J47" i="7"/>
  <c r="AX51" i="14"/>
  <c r="N89" i="6"/>
  <c r="C48" i="6"/>
  <c r="J48" i="6" s="1"/>
  <c r="L48" i="1"/>
  <c r="D53" i="14" s="1"/>
  <c r="B49" i="1"/>
  <c r="G46" i="10" l="1"/>
  <c r="L46" i="7" s="1"/>
  <c r="AY51" i="14" s="1"/>
  <c r="AP50" i="14"/>
  <c r="AC51" i="14"/>
  <c r="AW51" i="14"/>
  <c r="S52" i="14"/>
  <c r="Y52" i="14"/>
  <c r="U52" i="14"/>
  <c r="AA52" i="14" s="1"/>
  <c r="AI52" i="14" s="1"/>
  <c r="X52" i="14"/>
  <c r="R52" i="14"/>
  <c r="V52" i="14"/>
  <c r="W52" i="14" s="1"/>
  <c r="C48" i="7"/>
  <c r="E48" i="7"/>
  <c r="G48" i="7"/>
  <c r="I48" i="7"/>
  <c r="F48" i="7"/>
  <c r="H48" i="7" s="1"/>
  <c r="K48" i="7"/>
  <c r="J48" i="7"/>
  <c r="E48" i="10"/>
  <c r="C48" i="10"/>
  <c r="D48" i="10"/>
  <c r="D48" i="7" s="1"/>
  <c r="G47" i="10"/>
  <c r="L47" i="7" s="1"/>
  <c r="AY52" i="14" s="1"/>
  <c r="AS50" i="14"/>
  <c r="AR50" i="14"/>
  <c r="AT50" i="14"/>
  <c r="AU50" i="14"/>
  <c r="B49" i="6"/>
  <c r="I49" i="6" s="1"/>
  <c r="E54" i="14"/>
  <c r="B49" i="7"/>
  <c r="A54" i="14"/>
  <c r="G54" i="14" s="1"/>
  <c r="B54" i="14"/>
  <c r="C54" i="14"/>
  <c r="B49" i="10"/>
  <c r="H53" i="14"/>
  <c r="L53" i="14"/>
  <c r="AH53" i="14" s="1"/>
  <c r="Q53" i="14"/>
  <c r="J53" i="14"/>
  <c r="K53" i="14"/>
  <c r="M53" i="14"/>
  <c r="O53" i="14" s="1"/>
  <c r="N53" i="14"/>
  <c r="I53" i="14"/>
  <c r="AQ50" i="14"/>
  <c r="AG51" i="14"/>
  <c r="AF51" i="14"/>
  <c r="AJ51" i="14"/>
  <c r="AK51" i="14" s="1"/>
  <c r="AD51" i="14"/>
  <c r="AE51" i="14" s="1"/>
  <c r="AO51" i="14"/>
  <c r="AB51" i="14"/>
  <c r="N90" i="6"/>
  <c r="B50" i="1"/>
  <c r="L49" i="1"/>
  <c r="D54" i="14" s="1"/>
  <c r="AQ51" i="14" l="1"/>
  <c r="AZ52" i="14"/>
  <c r="AP51" i="14"/>
  <c r="AW52" i="14"/>
  <c r="AC52" i="14"/>
  <c r="C49" i="6"/>
  <c r="L54" i="14"/>
  <c r="AH54" i="14" s="1"/>
  <c r="Q54" i="14"/>
  <c r="N54" i="14"/>
  <c r="J54" i="14"/>
  <c r="K54" i="14"/>
  <c r="I54" i="14"/>
  <c r="H54" i="14"/>
  <c r="I49" i="7"/>
  <c r="E49" i="7"/>
  <c r="K49" i="7"/>
  <c r="F49" i="7"/>
  <c r="H49" i="7" s="1"/>
  <c r="G49" i="7"/>
  <c r="M54" i="14" s="1"/>
  <c r="O54" i="14" s="1"/>
  <c r="R53" i="14"/>
  <c r="U53" i="14"/>
  <c r="AA53" i="14" s="1"/>
  <c r="AI53" i="14" s="1"/>
  <c r="X53" i="14"/>
  <c r="Y53" i="14"/>
  <c r="S53" i="14"/>
  <c r="V53" i="14"/>
  <c r="W53" i="14" s="1"/>
  <c r="AS51" i="14"/>
  <c r="AR51" i="14"/>
  <c r="AT51" i="14"/>
  <c r="AU51" i="14"/>
  <c r="AO52" i="14"/>
  <c r="AJ52" i="14"/>
  <c r="AK52" i="14" s="1"/>
  <c r="AG52" i="14"/>
  <c r="AF52" i="14"/>
  <c r="AD52" i="14"/>
  <c r="AE52" i="14" s="1"/>
  <c r="AB52" i="14"/>
  <c r="E49" i="10"/>
  <c r="C49" i="10"/>
  <c r="D49" i="10"/>
  <c r="D49" i="7" s="1"/>
  <c r="B50" i="6"/>
  <c r="I50" i="6" s="1"/>
  <c r="A55" i="14"/>
  <c r="G55" i="14" s="1"/>
  <c r="B55" i="14"/>
  <c r="C55" i="14"/>
  <c r="D55" i="14"/>
  <c r="E55" i="14"/>
  <c r="B50" i="10"/>
  <c r="B50" i="7"/>
  <c r="G48" i="10"/>
  <c r="L48" i="7" s="1"/>
  <c r="AY53" i="14" s="1"/>
  <c r="AX53" i="14"/>
  <c r="N91" i="6"/>
  <c r="L50" i="1"/>
  <c r="B51" i="1"/>
  <c r="J49" i="7" l="1"/>
  <c r="J49" i="6"/>
  <c r="AC53" i="14"/>
  <c r="C49" i="7"/>
  <c r="AZ53" i="14"/>
  <c r="AW53" i="14"/>
  <c r="C50" i="6"/>
  <c r="AQ52" i="14"/>
  <c r="AR52" i="14"/>
  <c r="AS52" i="14"/>
  <c r="AT52" i="14"/>
  <c r="AU52" i="14"/>
  <c r="E50" i="10"/>
  <c r="C50" i="10"/>
  <c r="D50" i="10"/>
  <c r="D50" i="7" s="1"/>
  <c r="AW54" i="14"/>
  <c r="AY54" i="14"/>
  <c r="G49" i="10"/>
  <c r="L49" i="7" s="1"/>
  <c r="AX54" i="14"/>
  <c r="AZ54" i="14"/>
  <c r="G50" i="7"/>
  <c r="I50" i="7"/>
  <c r="E50" i="7"/>
  <c r="F50" i="7"/>
  <c r="H50" i="7" s="1"/>
  <c r="C50" i="7"/>
  <c r="K50" i="7"/>
  <c r="AD53" i="14"/>
  <c r="AE53" i="14" s="1"/>
  <c r="AF53" i="14"/>
  <c r="AO53" i="14"/>
  <c r="AJ53" i="14"/>
  <c r="AG53" i="14"/>
  <c r="AK53" i="14"/>
  <c r="AB53" i="14"/>
  <c r="B51" i="6"/>
  <c r="I51" i="6" s="1"/>
  <c r="B56" i="14"/>
  <c r="C56" i="14"/>
  <c r="E56" i="14"/>
  <c r="A56" i="14"/>
  <c r="G56" i="14" s="1"/>
  <c r="B51" i="7"/>
  <c r="B51" i="10"/>
  <c r="L55" i="14"/>
  <c r="AH55" i="14" s="1"/>
  <c r="Q55" i="14"/>
  <c r="H55" i="14"/>
  <c r="N55" i="14"/>
  <c r="J55" i="14"/>
  <c r="I55" i="14"/>
  <c r="K55" i="14"/>
  <c r="M55" i="14"/>
  <c r="O55" i="14" s="1"/>
  <c r="AP52" i="14"/>
  <c r="U54" i="14"/>
  <c r="AA54" i="14" s="1"/>
  <c r="AI54" i="14" s="1"/>
  <c r="X54" i="14"/>
  <c r="Y54" i="14"/>
  <c r="R54" i="14"/>
  <c r="S54" i="14"/>
  <c r="V54" i="14"/>
  <c r="W54" i="14" s="1"/>
  <c r="N92" i="6"/>
  <c r="B52" i="1"/>
  <c r="L51" i="1"/>
  <c r="D56" i="14" s="1"/>
  <c r="J50" i="7" l="1"/>
  <c r="J50" i="6"/>
  <c r="AQ53" i="14"/>
  <c r="AP53" i="14"/>
  <c r="AC54" i="14"/>
  <c r="C51" i="6"/>
  <c r="J51" i="6" s="1"/>
  <c r="E51" i="10"/>
  <c r="D51" i="10"/>
  <c r="D51" i="7" s="1"/>
  <c r="J56" i="14"/>
  <c r="I56" i="14"/>
  <c r="Q56" i="14"/>
  <c r="H56" i="14"/>
  <c r="K56" i="14"/>
  <c r="N56" i="14"/>
  <c r="M56" i="14"/>
  <c r="O56" i="14" s="1"/>
  <c r="L56" i="14"/>
  <c r="AH56" i="14" s="1"/>
  <c r="C51" i="7"/>
  <c r="I51" i="7"/>
  <c r="E51" i="7"/>
  <c r="G51" i="7"/>
  <c r="K51" i="7"/>
  <c r="F51" i="7"/>
  <c r="H51" i="7" s="1"/>
  <c r="J51" i="7"/>
  <c r="AR53" i="14"/>
  <c r="AS53" i="14"/>
  <c r="AT53" i="14"/>
  <c r="AU53" i="14"/>
  <c r="B52" i="6"/>
  <c r="I52" i="6" s="1"/>
  <c r="E57" i="14"/>
  <c r="A57" i="14"/>
  <c r="G57" i="14" s="1"/>
  <c r="B57" i="14"/>
  <c r="C57" i="14"/>
  <c r="B52" i="10"/>
  <c r="B52" i="7"/>
  <c r="AJ54" i="14"/>
  <c r="AK54" i="14" s="1"/>
  <c r="AO54" i="14"/>
  <c r="AF54" i="14"/>
  <c r="AG54" i="14"/>
  <c r="AD54" i="14"/>
  <c r="AE54" i="14" s="1"/>
  <c r="AB54" i="14"/>
  <c r="R55" i="14"/>
  <c r="Y55" i="14"/>
  <c r="X55" i="14"/>
  <c r="U55" i="14"/>
  <c r="AA55" i="14" s="1"/>
  <c r="AI55" i="14" s="1"/>
  <c r="V55" i="14"/>
  <c r="W55" i="14" s="1"/>
  <c r="S55" i="14"/>
  <c r="G50" i="10"/>
  <c r="L50" i="7" s="1"/>
  <c r="AZ55" i="14" s="1"/>
  <c r="AX55" i="14"/>
  <c r="N93" i="6"/>
  <c r="L52" i="1"/>
  <c r="D57" i="14" s="1"/>
  <c r="B53" i="1"/>
  <c r="C52" i="6" l="1"/>
  <c r="J52" i="6" s="1"/>
  <c r="AY55" i="14"/>
  <c r="AW55" i="14"/>
  <c r="C51" i="10"/>
  <c r="AX56" i="14" s="1"/>
  <c r="AC55" i="14"/>
  <c r="B53" i="6"/>
  <c r="I53" i="6" s="1"/>
  <c r="A58" i="14"/>
  <c r="G58" i="14" s="1"/>
  <c r="B58" i="14"/>
  <c r="C58" i="14"/>
  <c r="E58" i="14"/>
  <c r="B53" i="7"/>
  <c r="B53" i="10"/>
  <c r="AP54" i="14"/>
  <c r="L57" i="14"/>
  <c r="AH57" i="14" s="1"/>
  <c r="K57" i="14"/>
  <c r="Q57" i="14"/>
  <c r="I57" i="14"/>
  <c r="H57" i="14"/>
  <c r="J57" i="14"/>
  <c r="N57" i="14"/>
  <c r="AG55" i="14"/>
  <c r="AO55" i="14"/>
  <c r="AD55" i="14"/>
  <c r="AE55" i="14" s="1"/>
  <c r="AF55" i="14"/>
  <c r="AJ55" i="14"/>
  <c r="AK55" i="14" s="1"/>
  <c r="AB55" i="14"/>
  <c r="AR54" i="14"/>
  <c r="AS54" i="14"/>
  <c r="AT54" i="14"/>
  <c r="AU54" i="14"/>
  <c r="U56" i="14"/>
  <c r="AA56" i="14" s="1"/>
  <c r="X56" i="14"/>
  <c r="Y56" i="14"/>
  <c r="R56" i="14"/>
  <c r="S56" i="14"/>
  <c r="V56" i="14"/>
  <c r="W56" i="14" s="1"/>
  <c r="I52" i="7"/>
  <c r="C52" i="7"/>
  <c r="E52" i="7"/>
  <c r="F52" i="7"/>
  <c r="H52" i="7" s="1"/>
  <c r="G52" i="7"/>
  <c r="M57" i="14" s="1"/>
  <c r="O57" i="14" s="1"/>
  <c r="K52" i="7"/>
  <c r="J52" i="7"/>
  <c r="AQ54" i="14"/>
  <c r="G51" i="10"/>
  <c r="L51" i="7" s="1"/>
  <c r="AY56" i="14" s="1"/>
  <c r="E52" i="10"/>
  <c r="C52" i="10"/>
  <c r="D52" i="10"/>
  <c r="D52" i="7" s="1"/>
  <c r="N94" i="6"/>
  <c r="C53" i="6"/>
  <c r="J53" i="6" s="1"/>
  <c r="B54" i="1"/>
  <c r="L53" i="1"/>
  <c r="D58" i="14" s="1"/>
  <c r="AQ55" i="14" l="1"/>
  <c r="AW56" i="14"/>
  <c r="AZ56" i="14"/>
  <c r="AP55" i="14"/>
  <c r="AD56" i="14"/>
  <c r="AE56" i="14" s="1"/>
  <c r="AO56" i="14"/>
  <c r="AJ56" i="14"/>
  <c r="AG56" i="14"/>
  <c r="AF56" i="14"/>
  <c r="AB56" i="14"/>
  <c r="C53" i="7"/>
  <c r="G53" i="7"/>
  <c r="E53" i="7"/>
  <c r="I53" i="7"/>
  <c r="F53" i="7"/>
  <c r="H53" i="7" s="1"/>
  <c r="K53" i="7"/>
  <c r="J53" i="7"/>
  <c r="AI56" i="14"/>
  <c r="AC56" i="14"/>
  <c r="AS55" i="14"/>
  <c r="AR55" i="14"/>
  <c r="AT55" i="14"/>
  <c r="AU55" i="14"/>
  <c r="U57" i="14"/>
  <c r="AA57" i="14" s="1"/>
  <c r="Y57" i="14"/>
  <c r="R57" i="14"/>
  <c r="S57" i="14"/>
  <c r="X57" i="14"/>
  <c r="V57" i="14"/>
  <c r="W57" i="14" s="1"/>
  <c r="E53" i="10"/>
  <c r="C53" i="10"/>
  <c r="D53" i="10"/>
  <c r="D53" i="7" s="1"/>
  <c r="G52" i="10"/>
  <c r="L52" i="7" s="1"/>
  <c r="AY57" i="14" s="1"/>
  <c r="AX57" i="14"/>
  <c r="N58" i="14"/>
  <c r="K58" i="14"/>
  <c r="M58" i="14"/>
  <c r="O58" i="14" s="1"/>
  <c r="H58" i="14"/>
  <c r="Q58" i="14"/>
  <c r="J58" i="14"/>
  <c r="L58" i="14"/>
  <c r="AH58" i="14" s="1"/>
  <c r="I58" i="14"/>
  <c r="B54" i="6"/>
  <c r="I54" i="6" s="1"/>
  <c r="C59" i="14"/>
  <c r="D59" i="14"/>
  <c r="E59" i="14"/>
  <c r="A59" i="14"/>
  <c r="G59" i="14" s="1"/>
  <c r="B54" i="7"/>
  <c r="B59" i="14"/>
  <c r="B54" i="10"/>
  <c r="N95" i="6"/>
  <c r="B55" i="1"/>
  <c r="L54" i="1"/>
  <c r="C54" i="6" l="1"/>
  <c r="J54" i="6" s="1"/>
  <c r="AP56" i="14"/>
  <c r="AK56" i="14"/>
  <c r="AQ56" i="14"/>
  <c r="AZ57" i="14"/>
  <c r="AW57" i="14"/>
  <c r="AO57" i="14"/>
  <c r="AD57" i="14"/>
  <c r="AE57" i="14" s="1"/>
  <c r="AC57" i="14"/>
  <c r="AJ57" i="14"/>
  <c r="AB57" i="14"/>
  <c r="AF57" i="14"/>
  <c r="AG57" i="14"/>
  <c r="AI57" i="14"/>
  <c r="AK57" i="14" s="1"/>
  <c r="G53" i="10"/>
  <c r="L53" i="7" s="1"/>
  <c r="AY58" i="14" s="1"/>
  <c r="AX58" i="14"/>
  <c r="C54" i="10"/>
  <c r="E54" i="10"/>
  <c r="D54" i="10"/>
  <c r="D54" i="7" s="1"/>
  <c r="B55" i="6"/>
  <c r="I55" i="6" s="1"/>
  <c r="A60" i="14"/>
  <c r="G60" i="14" s="1"/>
  <c r="B60" i="14"/>
  <c r="C60" i="14"/>
  <c r="B55" i="7"/>
  <c r="B55" i="10"/>
  <c r="E60" i="14"/>
  <c r="K54" i="7"/>
  <c r="C54" i="7"/>
  <c r="E54" i="7"/>
  <c r="F54" i="7"/>
  <c r="H54" i="7" s="1"/>
  <c r="G54" i="7"/>
  <c r="I54" i="7"/>
  <c r="J54" i="7"/>
  <c r="I59" i="14"/>
  <c r="Q59" i="14"/>
  <c r="N59" i="14"/>
  <c r="L59" i="14"/>
  <c r="AH59" i="14" s="1"/>
  <c r="M59" i="14"/>
  <c r="O59" i="14" s="1"/>
  <c r="K59" i="14"/>
  <c r="H59" i="14"/>
  <c r="J59" i="14"/>
  <c r="R58" i="14"/>
  <c r="X58" i="14"/>
  <c r="Y58" i="14"/>
  <c r="U58" i="14"/>
  <c r="AA58" i="14" s="1"/>
  <c r="AI58" i="14" s="1"/>
  <c r="V58" i="14"/>
  <c r="W58" i="14" s="1"/>
  <c r="S58" i="14"/>
  <c r="AR56" i="14"/>
  <c r="AS56" i="14"/>
  <c r="AT56" i="14"/>
  <c r="AU56" i="14"/>
  <c r="N96" i="6"/>
  <c r="C55" i="6"/>
  <c r="J55" i="6" s="1"/>
  <c r="B56" i="1"/>
  <c r="L55" i="1"/>
  <c r="D60" i="14" s="1"/>
  <c r="AP57" i="14" l="1"/>
  <c r="AZ58" i="14"/>
  <c r="AW58" i="14"/>
  <c r="AQ57" i="14"/>
  <c r="C55" i="7"/>
  <c r="G55" i="7"/>
  <c r="I55" i="7"/>
  <c r="K55" i="7"/>
  <c r="E55" i="7"/>
  <c r="F55" i="7"/>
  <c r="H55" i="7" s="1"/>
  <c r="J55" i="7"/>
  <c r="U59" i="14"/>
  <c r="AA59" i="14" s="1"/>
  <c r="X59" i="14"/>
  <c r="Y59" i="14"/>
  <c r="R59" i="14"/>
  <c r="S59" i="14"/>
  <c r="V59" i="14"/>
  <c r="W59" i="14" s="1"/>
  <c r="J60" i="14"/>
  <c r="I60" i="14"/>
  <c r="Q60" i="14"/>
  <c r="H60" i="14"/>
  <c r="M60" i="14"/>
  <c r="O60" i="14" s="1"/>
  <c r="N60" i="14"/>
  <c r="K60" i="14"/>
  <c r="L60" i="14"/>
  <c r="AH60" i="14" s="1"/>
  <c r="AF58" i="14"/>
  <c r="AO58" i="14"/>
  <c r="AG58" i="14"/>
  <c r="AJ58" i="14"/>
  <c r="AK58" i="14" s="1"/>
  <c r="AB58" i="14"/>
  <c r="AC58" i="14"/>
  <c r="AD58" i="14"/>
  <c r="AE58" i="14" s="1"/>
  <c r="AZ59" i="14"/>
  <c r="G54" i="10"/>
  <c r="L54" i="7" s="1"/>
  <c r="AY59" i="14" s="1"/>
  <c r="AX59" i="14"/>
  <c r="B56" i="6"/>
  <c r="I56" i="6" s="1"/>
  <c r="A61" i="14"/>
  <c r="G61" i="14" s="1"/>
  <c r="B61" i="14"/>
  <c r="C61" i="14"/>
  <c r="E61" i="14"/>
  <c r="B56" i="7"/>
  <c r="B56" i="10"/>
  <c r="C55" i="10"/>
  <c r="E55" i="10"/>
  <c r="D55" i="10"/>
  <c r="D55" i="7" s="1"/>
  <c r="AS57" i="14"/>
  <c r="AR57" i="14"/>
  <c r="AT57" i="14"/>
  <c r="AU57" i="14"/>
  <c r="N97" i="6"/>
  <c r="L56" i="1"/>
  <c r="D61" i="14" s="1"/>
  <c r="B57" i="1"/>
  <c r="AC59" i="14" l="1"/>
  <c r="AP58" i="14"/>
  <c r="AW59" i="14"/>
  <c r="E56" i="10"/>
  <c r="D56" i="10"/>
  <c r="D56" i="7" s="1"/>
  <c r="K61" i="14"/>
  <c r="Q61" i="14"/>
  <c r="H61" i="14"/>
  <c r="J61" i="14"/>
  <c r="L61" i="14"/>
  <c r="AH61" i="14" s="1"/>
  <c r="N61" i="14"/>
  <c r="I61" i="14"/>
  <c r="E56" i="7"/>
  <c r="G56" i="7"/>
  <c r="M61" i="14" s="1"/>
  <c r="O61" i="14" s="1"/>
  <c r="I56" i="7"/>
  <c r="F56" i="7"/>
  <c r="H56" i="7" s="1"/>
  <c r="K56" i="7"/>
  <c r="AX60" i="14"/>
  <c r="B57" i="6"/>
  <c r="I57" i="6" s="1"/>
  <c r="E62" i="14"/>
  <c r="A62" i="14"/>
  <c r="G62" i="14" s="1"/>
  <c r="B62" i="14"/>
  <c r="C62" i="14"/>
  <c r="B57" i="7"/>
  <c r="B57" i="10"/>
  <c r="S60" i="14"/>
  <c r="Y60" i="14"/>
  <c r="X60" i="14"/>
  <c r="U60" i="14"/>
  <c r="AA60" i="14" s="1"/>
  <c r="R60" i="14"/>
  <c r="V60" i="14"/>
  <c r="W60" i="14" s="1"/>
  <c r="G55" i="10"/>
  <c r="L55" i="7" s="1"/>
  <c r="AY60" i="14" s="1"/>
  <c r="AS58" i="14"/>
  <c r="AQ58" i="14"/>
  <c r="AR58" i="14"/>
  <c r="AT58" i="14"/>
  <c r="AU58" i="14"/>
  <c r="AJ59" i="14"/>
  <c r="AD59" i="14"/>
  <c r="AE59" i="14" s="1"/>
  <c r="AF59" i="14"/>
  <c r="AG59" i="14"/>
  <c r="AO59" i="14"/>
  <c r="AB59" i="14"/>
  <c r="C56" i="6"/>
  <c r="AI59" i="14"/>
  <c r="N98" i="6"/>
  <c r="C57" i="6"/>
  <c r="J57" i="6" s="1"/>
  <c r="L57" i="1"/>
  <c r="D62" i="14" s="1"/>
  <c r="B58" i="1"/>
  <c r="J56" i="7" l="1"/>
  <c r="J56" i="6"/>
  <c r="AQ59" i="14"/>
  <c r="AZ60" i="14"/>
  <c r="C56" i="7"/>
  <c r="AK59" i="14"/>
  <c r="AW60" i="14"/>
  <c r="AC60" i="14"/>
  <c r="C56" i="10"/>
  <c r="G56" i="10" s="1"/>
  <c r="K57" i="7"/>
  <c r="C57" i="7"/>
  <c r="E57" i="7"/>
  <c r="I57" i="7"/>
  <c r="F57" i="7"/>
  <c r="H57" i="7" s="1"/>
  <c r="G57" i="7"/>
  <c r="M62" i="14" s="1"/>
  <c r="O62" i="14" s="1"/>
  <c r="J57" i="7"/>
  <c r="E57" i="10"/>
  <c r="C57" i="10"/>
  <c r="D57" i="10"/>
  <c r="D57" i="7" s="1"/>
  <c r="R61" i="14"/>
  <c r="U61" i="14"/>
  <c r="AA61" i="14" s="1"/>
  <c r="AI61" i="14" s="1"/>
  <c r="X61" i="14"/>
  <c r="Y61" i="14"/>
  <c r="S61" i="14"/>
  <c r="V61" i="14"/>
  <c r="W61" i="14" s="1"/>
  <c r="B58" i="6"/>
  <c r="I58" i="6" s="1"/>
  <c r="A63" i="14"/>
  <c r="G63" i="14" s="1"/>
  <c r="B63" i="14"/>
  <c r="C63" i="14"/>
  <c r="E63" i="14"/>
  <c r="B58" i="7"/>
  <c r="B58" i="10"/>
  <c r="AP59" i="14"/>
  <c r="AS59" i="14"/>
  <c r="AR59" i="14"/>
  <c r="AT59" i="14"/>
  <c r="AU59" i="14"/>
  <c r="AG60" i="14"/>
  <c r="AO60" i="14"/>
  <c r="AD60" i="14"/>
  <c r="AE60" i="14" s="1"/>
  <c r="AF60" i="14"/>
  <c r="AJ60" i="14"/>
  <c r="AB60" i="14"/>
  <c r="L62" i="14"/>
  <c r="AH62" i="14" s="1"/>
  <c r="Q62" i="14"/>
  <c r="K62" i="14"/>
  <c r="I62" i="14"/>
  <c r="H62" i="14"/>
  <c r="N62" i="14"/>
  <c r="J62" i="14"/>
  <c r="AX61" i="14"/>
  <c r="AI60" i="14"/>
  <c r="AK60" i="14" s="1"/>
  <c r="N99" i="6"/>
  <c r="C58" i="6"/>
  <c r="J58" i="6" s="1"/>
  <c r="L58" i="1"/>
  <c r="D63" i="14" s="1"/>
  <c r="B59" i="1"/>
  <c r="L56" i="7" l="1"/>
  <c r="AW61" i="14"/>
  <c r="AP60" i="14"/>
  <c r="AB61" i="14"/>
  <c r="AD61" i="14"/>
  <c r="AE61" i="14" s="1"/>
  <c r="AF61" i="14"/>
  <c r="AC61" i="14"/>
  <c r="AO61" i="14"/>
  <c r="AJ61" i="14"/>
  <c r="AK61" i="14" s="1"/>
  <c r="AG61" i="14"/>
  <c r="AR60" i="14"/>
  <c r="AQ60" i="14"/>
  <c r="AS60" i="14"/>
  <c r="AT60" i="14"/>
  <c r="AU60" i="14"/>
  <c r="U62" i="14"/>
  <c r="AA62" i="14" s="1"/>
  <c r="X62" i="14"/>
  <c r="Y62" i="14"/>
  <c r="R62" i="14"/>
  <c r="S62" i="14"/>
  <c r="V62" i="14"/>
  <c r="W62" i="14"/>
  <c r="B59" i="6"/>
  <c r="I59" i="6" s="1"/>
  <c r="B59" i="10"/>
  <c r="A64" i="14"/>
  <c r="G64" i="14" s="1"/>
  <c r="B64" i="14"/>
  <c r="C64" i="14"/>
  <c r="E64" i="14"/>
  <c r="B59" i="7"/>
  <c r="J63" i="14"/>
  <c r="N63" i="14"/>
  <c r="H63" i="14"/>
  <c r="L63" i="14"/>
  <c r="AH63" i="14" s="1"/>
  <c r="I63" i="14"/>
  <c r="K63" i="14"/>
  <c r="Q63" i="14"/>
  <c r="G57" i="10"/>
  <c r="L57" i="7" s="1"/>
  <c r="AY62" i="14" s="1"/>
  <c r="AX62" i="14"/>
  <c r="G58" i="7"/>
  <c r="M63" i="14" s="1"/>
  <c r="O63" i="14" s="1"/>
  <c r="I58" i="7"/>
  <c r="E58" i="7"/>
  <c r="K58" i="7"/>
  <c r="F58" i="7"/>
  <c r="H58" i="7" s="1"/>
  <c r="C58" i="7"/>
  <c r="J58" i="7"/>
  <c r="E58" i="10"/>
  <c r="C58" i="10"/>
  <c r="D58" i="10"/>
  <c r="D58" i="7" s="1"/>
  <c r="N100" i="6"/>
  <c r="L59" i="1"/>
  <c r="D64" i="14" s="1"/>
  <c r="B60" i="1"/>
  <c r="AW62" i="14" l="1"/>
  <c r="AZ61" i="14"/>
  <c r="AY61" i="14"/>
  <c r="AZ62" i="14"/>
  <c r="AS61" i="14"/>
  <c r="AR61" i="14"/>
  <c r="AT61" i="14"/>
  <c r="AU61" i="14"/>
  <c r="AQ61" i="14"/>
  <c r="AC62" i="14"/>
  <c r="AB62" i="14"/>
  <c r="B60" i="6"/>
  <c r="I60" i="6" s="1"/>
  <c r="B65" i="14"/>
  <c r="C65" i="14"/>
  <c r="E65" i="14"/>
  <c r="A65" i="14"/>
  <c r="G65" i="14" s="1"/>
  <c r="B60" i="7"/>
  <c r="B60" i="10"/>
  <c r="AP61" i="14"/>
  <c r="R63" i="14"/>
  <c r="Y63" i="14"/>
  <c r="X63" i="14"/>
  <c r="U63" i="14"/>
  <c r="AA63" i="14" s="1"/>
  <c r="V63" i="14"/>
  <c r="S63" i="14"/>
  <c r="W63" i="14"/>
  <c r="G58" i="10"/>
  <c r="L58" i="7" s="1"/>
  <c r="AY63" i="14" s="1"/>
  <c r="AX63" i="14"/>
  <c r="I64" i="14"/>
  <c r="Q64" i="14"/>
  <c r="H64" i="14"/>
  <c r="K64" i="14"/>
  <c r="N64" i="14"/>
  <c r="J64" i="14"/>
  <c r="L64" i="14"/>
  <c r="AH64" i="14" s="1"/>
  <c r="E59" i="7"/>
  <c r="G59" i="7"/>
  <c r="M64" i="14" s="1"/>
  <c r="O64" i="14" s="1"/>
  <c r="I59" i="7"/>
  <c r="K59" i="7"/>
  <c r="F59" i="7"/>
  <c r="H59" i="7" s="1"/>
  <c r="AO62" i="14"/>
  <c r="AF62" i="14"/>
  <c r="AG62" i="14"/>
  <c r="AJ62" i="14"/>
  <c r="AD62" i="14"/>
  <c r="AE62" i="14" s="1"/>
  <c r="C59" i="6"/>
  <c r="E59" i="10"/>
  <c r="D59" i="10"/>
  <c r="D59" i="7" s="1"/>
  <c r="AI62" i="14"/>
  <c r="AK62" i="14" s="1"/>
  <c r="N101" i="6"/>
  <c r="B61" i="1"/>
  <c r="L60" i="1"/>
  <c r="D65" i="14" s="1"/>
  <c r="J59" i="7" l="1"/>
  <c r="J59" i="6"/>
  <c r="AP62" i="14"/>
  <c r="AC63" i="14"/>
  <c r="AZ63" i="14"/>
  <c r="AW63" i="14"/>
  <c r="C59" i="10"/>
  <c r="AX64" i="14" s="1"/>
  <c r="C59" i="7"/>
  <c r="C60" i="6"/>
  <c r="I60" i="7"/>
  <c r="K60" i="7"/>
  <c r="E60" i="7"/>
  <c r="F60" i="7"/>
  <c r="H60" i="7" s="1"/>
  <c r="G60" i="7"/>
  <c r="AQ62" i="14"/>
  <c r="B61" i="6"/>
  <c r="I61" i="6" s="1"/>
  <c r="B66" i="14"/>
  <c r="E66" i="14"/>
  <c r="A66" i="14"/>
  <c r="G66" i="14" s="1"/>
  <c r="B61" i="7"/>
  <c r="C66" i="14"/>
  <c r="B61" i="10"/>
  <c r="K65" i="14"/>
  <c r="H65" i="14"/>
  <c r="Q65" i="14"/>
  <c r="I65" i="14"/>
  <c r="L65" i="14"/>
  <c r="AH65" i="14" s="1"/>
  <c r="N65" i="14"/>
  <c r="J65" i="14"/>
  <c r="M65" i="14"/>
  <c r="O65" i="14" s="1"/>
  <c r="U64" i="14"/>
  <c r="AA64" i="14" s="1"/>
  <c r="AI64" i="14" s="1"/>
  <c r="X64" i="14"/>
  <c r="Y64" i="14"/>
  <c r="S64" i="14"/>
  <c r="R64" i="14"/>
  <c r="V64" i="14"/>
  <c r="W64" i="14" s="1"/>
  <c r="AS62" i="14"/>
  <c r="AR62" i="14"/>
  <c r="AT62" i="14"/>
  <c r="AU62" i="14"/>
  <c r="AF63" i="14"/>
  <c r="AG63" i="14"/>
  <c r="AO63" i="14"/>
  <c r="AJ63" i="14"/>
  <c r="AD63" i="14"/>
  <c r="AE63" i="14" s="1"/>
  <c r="AB63" i="14"/>
  <c r="E60" i="10"/>
  <c r="C60" i="10"/>
  <c r="D60" i="10"/>
  <c r="D60" i="7" s="1"/>
  <c r="G59" i="10"/>
  <c r="L59" i="7" s="1"/>
  <c r="AZ64" i="14" s="1"/>
  <c r="AI63" i="14"/>
  <c r="AK63" i="14" s="1"/>
  <c r="N103" i="6"/>
  <c r="N102" i="6"/>
  <c r="L61" i="1"/>
  <c r="D66" i="14" s="1"/>
  <c r="B62" i="1"/>
  <c r="J60" i="7" l="1"/>
  <c r="J60" i="6"/>
  <c r="C61" i="6"/>
  <c r="J61" i="6" s="1"/>
  <c r="AW64" i="14"/>
  <c r="AY64" i="14"/>
  <c r="C60" i="7"/>
  <c r="AC64" i="14"/>
  <c r="C61" i="7"/>
  <c r="E61" i="7"/>
  <c r="G61" i="7"/>
  <c r="M66" i="14" s="1"/>
  <c r="O66" i="14" s="1"/>
  <c r="I61" i="7"/>
  <c r="F61" i="7"/>
  <c r="H61" i="7" s="1"/>
  <c r="K61" i="7"/>
  <c r="J61" i="7"/>
  <c r="B62" i="6"/>
  <c r="I62" i="6" s="1"/>
  <c r="E67" i="14"/>
  <c r="C67" i="14"/>
  <c r="B62" i="10"/>
  <c r="B62" i="7"/>
  <c r="A67" i="14"/>
  <c r="G67" i="14" s="1"/>
  <c r="B67" i="14"/>
  <c r="AP63" i="14"/>
  <c r="U65" i="14"/>
  <c r="AA65" i="14" s="1"/>
  <c r="AI65" i="14" s="1"/>
  <c r="S65" i="14"/>
  <c r="X65" i="14"/>
  <c r="Y65" i="14"/>
  <c r="R65" i="14"/>
  <c r="V65" i="14"/>
  <c r="W65" i="14"/>
  <c r="K66" i="14"/>
  <c r="Q66" i="14"/>
  <c r="H66" i="14"/>
  <c r="J66" i="14"/>
  <c r="I66" i="14"/>
  <c r="N66" i="14"/>
  <c r="L66" i="14"/>
  <c r="AH66" i="14" s="1"/>
  <c r="AO64" i="14"/>
  <c r="AD64" i="14"/>
  <c r="AE64" i="14" s="1"/>
  <c r="AG64" i="14"/>
  <c r="AJ64" i="14"/>
  <c r="AK64" i="14" s="1"/>
  <c r="AF64" i="14"/>
  <c r="AB64" i="14"/>
  <c r="AX65" i="14"/>
  <c r="G60" i="10"/>
  <c r="L60" i="7" s="1"/>
  <c r="AY65" i="14" s="1"/>
  <c r="E61" i="10"/>
  <c r="C61" i="10"/>
  <c r="D61" i="10"/>
  <c r="D61" i="7" s="1"/>
  <c r="AS63" i="14"/>
  <c r="AR63" i="14"/>
  <c r="AT63" i="14"/>
  <c r="AU63" i="14"/>
  <c r="AQ63" i="14"/>
  <c r="C62" i="6"/>
  <c r="J62" i="6" s="1"/>
  <c r="B63" i="1"/>
  <c r="L62" i="1"/>
  <c r="D67" i="14" s="1"/>
  <c r="AZ65" i="14" l="1"/>
  <c r="AW65" i="14"/>
  <c r="AC65" i="14"/>
  <c r="G61" i="10"/>
  <c r="L61" i="7" s="1"/>
  <c r="AY66" i="14" s="1"/>
  <c r="AX66" i="14"/>
  <c r="AP64" i="14"/>
  <c r="C62" i="7"/>
  <c r="E62" i="7"/>
  <c r="K62" i="7"/>
  <c r="F62" i="7"/>
  <c r="H62" i="7" s="1"/>
  <c r="G62" i="7"/>
  <c r="M67" i="14" s="1"/>
  <c r="O67" i="14" s="1"/>
  <c r="I62" i="7"/>
  <c r="J62" i="7"/>
  <c r="E62" i="10"/>
  <c r="C62" i="10"/>
  <c r="D62" i="10"/>
  <c r="D62" i="7" s="1"/>
  <c r="R66" i="14"/>
  <c r="X66" i="14"/>
  <c r="Y66" i="14"/>
  <c r="U66" i="14"/>
  <c r="AA66" i="14" s="1"/>
  <c r="AI66" i="14" s="1"/>
  <c r="V66" i="14"/>
  <c r="W66" i="14" s="1"/>
  <c r="S66" i="14"/>
  <c r="N67" i="14"/>
  <c r="J67" i="14"/>
  <c r="I67" i="14"/>
  <c r="Q67" i="14"/>
  <c r="L67" i="14"/>
  <c r="AH67" i="14" s="1"/>
  <c r="H67" i="14"/>
  <c r="K67" i="14"/>
  <c r="B63" i="6"/>
  <c r="I63" i="6" s="1"/>
  <c r="C68" i="14"/>
  <c r="A68" i="14"/>
  <c r="G68" i="14" s="1"/>
  <c r="B68" i="14"/>
  <c r="B63" i="7"/>
  <c r="E68" i="14"/>
  <c r="B63" i="10"/>
  <c r="AO65" i="14"/>
  <c r="AQ65" i="14" s="1"/>
  <c r="AB65" i="14"/>
  <c r="AF65" i="14"/>
  <c r="AG65" i="14"/>
  <c r="AJ65" i="14"/>
  <c r="AK65" i="14" s="1"/>
  <c r="AD65" i="14"/>
  <c r="AE65" i="14" s="1"/>
  <c r="AQ64" i="14"/>
  <c r="AS64" i="14"/>
  <c r="AR64" i="14"/>
  <c r="AT64" i="14"/>
  <c r="AU64" i="14"/>
  <c r="B64" i="1"/>
  <c r="L63" i="1"/>
  <c r="D68" i="14" s="1"/>
  <c r="C63" i="6" l="1"/>
  <c r="J63" i="6" s="1"/>
  <c r="AZ66" i="14"/>
  <c r="AW66" i="14"/>
  <c r="AP65" i="14"/>
  <c r="B64" i="6"/>
  <c r="I64" i="6" s="1"/>
  <c r="C69" i="14"/>
  <c r="E69" i="14"/>
  <c r="A69" i="14"/>
  <c r="G69" i="14" s="1"/>
  <c r="B69" i="14"/>
  <c r="B64" i="7"/>
  <c r="B64" i="10"/>
  <c r="AJ66" i="14"/>
  <c r="AK66" i="14" s="1"/>
  <c r="AC66" i="14"/>
  <c r="AD66" i="14"/>
  <c r="AE66" i="14" s="1"/>
  <c r="AG66" i="14"/>
  <c r="AO66" i="14"/>
  <c r="AB66" i="14"/>
  <c r="AF66" i="14"/>
  <c r="C63" i="7"/>
  <c r="G63" i="7"/>
  <c r="I63" i="7"/>
  <c r="K63" i="7"/>
  <c r="E63" i="7"/>
  <c r="F63" i="7"/>
  <c r="H63" i="7" s="1"/>
  <c r="J63" i="7"/>
  <c r="C63" i="10"/>
  <c r="E63" i="10"/>
  <c r="D63" i="10"/>
  <c r="D63" i="7" s="1"/>
  <c r="U67" i="14"/>
  <c r="AA67" i="14" s="1"/>
  <c r="X67" i="14"/>
  <c r="Y67" i="14"/>
  <c r="R67" i="14"/>
  <c r="S67" i="14"/>
  <c r="V67" i="14"/>
  <c r="W67" i="14"/>
  <c r="J68" i="14"/>
  <c r="M68" i="14"/>
  <c r="O68" i="14" s="1"/>
  <c r="Q68" i="14"/>
  <c r="I68" i="14"/>
  <c r="H68" i="14"/>
  <c r="K68" i="14"/>
  <c r="L68" i="14"/>
  <c r="AH68" i="14" s="1"/>
  <c r="N68" i="14"/>
  <c r="G62" i="10"/>
  <c r="L62" i="7" s="1"/>
  <c r="AZ67" i="14" s="1"/>
  <c r="AS65" i="14"/>
  <c r="AR65" i="14"/>
  <c r="AT65" i="14"/>
  <c r="AU65" i="14"/>
  <c r="AX67" i="14"/>
  <c r="C64" i="6"/>
  <c r="J64" i="6" s="1"/>
  <c r="L64" i="1"/>
  <c r="D69" i="14" s="1"/>
  <c r="B65" i="1"/>
  <c r="AY67" i="14" l="1"/>
  <c r="AW67" i="14"/>
  <c r="AP66" i="14"/>
  <c r="C64" i="7"/>
  <c r="E64" i="7"/>
  <c r="G64" i="7"/>
  <c r="M69" i="14" s="1"/>
  <c r="O69" i="14" s="1"/>
  <c r="I64" i="7"/>
  <c r="K64" i="7"/>
  <c r="F64" i="7"/>
  <c r="H64" i="7" s="1"/>
  <c r="J64" i="7"/>
  <c r="E64" i="10"/>
  <c r="C64" i="10"/>
  <c r="D64" i="10"/>
  <c r="D64" i="7" s="1"/>
  <c r="AJ67" i="14"/>
  <c r="AF67" i="14"/>
  <c r="AG67" i="14"/>
  <c r="AO67" i="14"/>
  <c r="AD67" i="14"/>
  <c r="AE67" i="14" s="1"/>
  <c r="AB67" i="14"/>
  <c r="AI67" i="14"/>
  <c r="AX68" i="14"/>
  <c r="AS66" i="14"/>
  <c r="AR66" i="14"/>
  <c r="AT66" i="14"/>
  <c r="AU66" i="14"/>
  <c r="J69" i="14"/>
  <c r="L69" i="14"/>
  <c r="AH69" i="14" s="1"/>
  <c r="K69" i="14"/>
  <c r="H69" i="14"/>
  <c r="Q69" i="14"/>
  <c r="N69" i="14"/>
  <c r="I69" i="14"/>
  <c r="AC67" i="14"/>
  <c r="S68" i="14"/>
  <c r="Y68" i="14"/>
  <c r="X68" i="14"/>
  <c r="U68" i="14"/>
  <c r="AA68" i="14" s="1"/>
  <c r="AI68" i="14" s="1"/>
  <c r="R68" i="14"/>
  <c r="V68" i="14"/>
  <c r="W68" i="14" s="1"/>
  <c r="AY68" i="14"/>
  <c r="G63" i="10"/>
  <c r="L63" i="7" s="1"/>
  <c r="AZ68" i="14"/>
  <c r="AQ66" i="14"/>
  <c r="B65" i="6"/>
  <c r="I65" i="6" s="1"/>
  <c r="A70" i="14"/>
  <c r="G70" i="14" s="1"/>
  <c r="B70" i="14"/>
  <c r="C70" i="14"/>
  <c r="B65" i="7"/>
  <c r="E70" i="14"/>
  <c r="B65" i="10"/>
  <c r="B66" i="1"/>
  <c r="L65" i="1"/>
  <c r="D70" i="14" s="1"/>
  <c r="AC68" i="14" l="1"/>
  <c r="AK67" i="14"/>
  <c r="AW68" i="14"/>
  <c r="C65" i="6"/>
  <c r="J65" i="6" s="1"/>
  <c r="AR67" i="14"/>
  <c r="AS67" i="14"/>
  <c r="AP67" i="14"/>
  <c r="AQ67" i="14"/>
  <c r="AT67" i="14"/>
  <c r="AU67" i="14"/>
  <c r="R69" i="14"/>
  <c r="U69" i="14"/>
  <c r="AA69" i="14" s="1"/>
  <c r="AI69" i="14" s="1"/>
  <c r="X69" i="14"/>
  <c r="Y69" i="14"/>
  <c r="S69" i="14"/>
  <c r="V69" i="14"/>
  <c r="W69" i="14" s="1"/>
  <c r="B66" i="6"/>
  <c r="I66" i="6" s="1"/>
  <c r="A71" i="14"/>
  <c r="G71" i="14" s="1"/>
  <c r="E71" i="14"/>
  <c r="B66" i="7"/>
  <c r="B71" i="14"/>
  <c r="C71" i="14"/>
  <c r="B66" i="10"/>
  <c r="E65" i="10"/>
  <c r="D65" i="10"/>
  <c r="D65" i="7" s="1"/>
  <c r="N70" i="14"/>
  <c r="Q70" i="14"/>
  <c r="L70" i="14"/>
  <c r="AH70" i="14" s="1"/>
  <c r="I70" i="14"/>
  <c r="J70" i="14"/>
  <c r="K70" i="14"/>
  <c r="H70" i="14"/>
  <c r="AG68" i="14"/>
  <c r="AO68" i="14"/>
  <c r="AD68" i="14"/>
  <c r="AE68" i="14" s="1"/>
  <c r="AF68" i="14"/>
  <c r="AJ68" i="14"/>
  <c r="AK68" i="14" s="1"/>
  <c r="AB68" i="14"/>
  <c r="C65" i="7"/>
  <c r="E65" i="7"/>
  <c r="I65" i="7"/>
  <c r="K65" i="7"/>
  <c r="F65" i="7"/>
  <c r="H65" i="7" s="1"/>
  <c r="G65" i="7"/>
  <c r="M70" i="14" s="1"/>
  <c r="O70" i="14" s="1"/>
  <c r="J65" i="7"/>
  <c r="G64" i="10"/>
  <c r="L64" i="7" s="1"/>
  <c r="AY69" i="14" s="1"/>
  <c r="AX69" i="14"/>
  <c r="C66" i="6"/>
  <c r="J66" i="6" s="1"/>
  <c r="B67" i="1"/>
  <c r="L66" i="1"/>
  <c r="D71" i="14" s="1"/>
  <c r="AP68" i="14" l="1"/>
  <c r="AZ69" i="14"/>
  <c r="AC69" i="14"/>
  <c r="AW69" i="14"/>
  <c r="C65" i="10"/>
  <c r="AX70" i="14" s="1"/>
  <c r="I71" i="14"/>
  <c r="N71" i="14"/>
  <c r="Q71" i="14"/>
  <c r="J71" i="14"/>
  <c r="H71" i="14"/>
  <c r="K71" i="14"/>
  <c r="L71" i="14"/>
  <c r="AH71" i="14" s="1"/>
  <c r="AW70" i="14"/>
  <c r="G65" i="10"/>
  <c r="L65" i="7" s="1"/>
  <c r="AZ70" i="14" s="1"/>
  <c r="B67" i="6"/>
  <c r="I67" i="6" s="1"/>
  <c r="A72" i="14"/>
  <c r="G72" i="14" s="1"/>
  <c r="B72" i="14"/>
  <c r="B67" i="10"/>
  <c r="C72" i="14"/>
  <c r="E72" i="14"/>
  <c r="B67" i="7"/>
  <c r="E66" i="10"/>
  <c r="C66" i="10"/>
  <c r="D66" i="10"/>
  <c r="D66" i="7" s="1"/>
  <c r="AR68" i="14"/>
  <c r="AS68" i="14"/>
  <c r="AQ68" i="14"/>
  <c r="AT68" i="14"/>
  <c r="AU68" i="14"/>
  <c r="U70" i="14"/>
  <c r="AA70" i="14" s="1"/>
  <c r="X70" i="14"/>
  <c r="Y70" i="14"/>
  <c r="R70" i="14"/>
  <c r="S70" i="14"/>
  <c r="V70" i="14"/>
  <c r="W70" i="14" s="1"/>
  <c r="C66" i="7"/>
  <c r="G66" i="7"/>
  <c r="M71" i="14" s="1"/>
  <c r="O71" i="14" s="1"/>
  <c r="I66" i="7"/>
  <c r="K66" i="7"/>
  <c r="AX71" i="14" s="1"/>
  <c r="E66" i="7"/>
  <c r="F66" i="7"/>
  <c r="H66" i="7" s="1"/>
  <c r="J66" i="7"/>
  <c r="AO69" i="14"/>
  <c r="AQ69" i="14" s="1"/>
  <c r="AD69" i="14"/>
  <c r="AE69" i="14" s="1"/>
  <c r="AG69" i="14"/>
  <c r="AJ69" i="14"/>
  <c r="AK69" i="14" s="1"/>
  <c r="AF69" i="14"/>
  <c r="AB69" i="14"/>
  <c r="L67" i="1"/>
  <c r="D72" i="14" s="1"/>
  <c r="B68" i="1"/>
  <c r="AY70" i="14" l="1"/>
  <c r="C67" i="6"/>
  <c r="J67" i="6" s="1"/>
  <c r="AP69" i="14"/>
  <c r="G66" i="10"/>
  <c r="L66" i="7" s="1"/>
  <c r="AY71" i="14" s="1"/>
  <c r="AO70" i="14"/>
  <c r="AD70" i="14"/>
  <c r="AE70" i="14" s="1"/>
  <c r="AF70" i="14"/>
  <c r="AJ70" i="14"/>
  <c r="AG70" i="14"/>
  <c r="AB70" i="14"/>
  <c r="AR69" i="14"/>
  <c r="AS69" i="14"/>
  <c r="AT69" i="14"/>
  <c r="AU69" i="14"/>
  <c r="AI70" i="14"/>
  <c r="AK70" i="14" s="1"/>
  <c r="B68" i="6"/>
  <c r="I68" i="6" s="1"/>
  <c r="B73" i="14"/>
  <c r="E73" i="14"/>
  <c r="A73" i="14"/>
  <c r="G73" i="14" s="1"/>
  <c r="B68" i="7"/>
  <c r="C73" i="14"/>
  <c r="B68" i="10"/>
  <c r="E67" i="7"/>
  <c r="G67" i="7"/>
  <c r="I67" i="7"/>
  <c r="K67" i="7"/>
  <c r="C67" i="7"/>
  <c r="F67" i="7"/>
  <c r="H67" i="7" s="1"/>
  <c r="J67" i="7"/>
  <c r="M72" i="14"/>
  <c r="O72" i="14" s="1"/>
  <c r="Q72" i="14"/>
  <c r="I72" i="14"/>
  <c r="L72" i="14"/>
  <c r="AH72" i="14" s="1"/>
  <c r="K72" i="14"/>
  <c r="J72" i="14"/>
  <c r="H72" i="14"/>
  <c r="N72" i="14"/>
  <c r="AC70" i="14"/>
  <c r="R71" i="14"/>
  <c r="Y71" i="14"/>
  <c r="X71" i="14"/>
  <c r="U71" i="14"/>
  <c r="AA71" i="14" s="1"/>
  <c r="V71" i="14"/>
  <c r="W71" i="14" s="1"/>
  <c r="S71" i="14"/>
  <c r="C67" i="10"/>
  <c r="E67" i="10"/>
  <c r="D67" i="10"/>
  <c r="D67" i="7" s="1"/>
  <c r="C68" i="6"/>
  <c r="J68" i="6" s="1"/>
  <c r="L68" i="1"/>
  <c r="D73" i="14" s="1"/>
  <c r="B69" i="1"/>
  <c r="AZ71" i="14" l="1"/>
  <c r="AW71" i="14"/>
  <c r="AP70" i="14"/>
  <c r="AQ70" i="14"/>
  <c r="AO71" i="14"/>
  <c r="AJ71" i="14"/>
  <c r="AD71" i="14"/>
  <c r="AE71" i="14" s="1"/>
  <c r="AG71" i="14"/>
  <c r="AF71" i="14"/>
  <c r="AB71" i="14"/>
  <c r="AR70" i="14"/>
  <c r="AS70" i="14"/>
  <c r="AT70" i="14"/>
  <c r="AU70" i="14"/>
  <c r="AW72" i="14"/>
  <c r="G67" i="10"/>
  <c r="L67" i="7" s="1"/>
  <c r="AY72" i="14" s="1"/>
  <c r="AX72" i="14"/>
  <c r="AI71" i="14"/>
  <c r="Q73" i="14"/>
  <c r="H73" i="14"/>
  <c r="N73" i="14"/>
  <c r="K73" i="14"/>
  <c r="L73" i="14"/>
  <c r="AH73" i="14" s="1"/>
  <c r="I73" i="14"/>
  <c r="J73" i="14"/>
  <c r="E68" i="10"/>
  <c r="C68" i="10"/>
  <c r="D68" i="10"/>
  <c r="D68" i="7" s="1"/>
  <c r="C68" i="7"/>
  <c r="E68" i="7"/>
  <c r="I68" i="7"/>
  <c r="G68" i="7"/>
  <c r="M73" i="14" s="1"/>
  <c r="O73" i="14" s="1"/>
  <c r="K68" i="7"/>
  <c r="F68" i="7"/>
  <c r="H68" i="7" s="1"/>
  <c r="J68" i="7"/>
  <c r="AC71" i="14"/>
  <c r="U72" i="14"/>
  <c r="AA72" i="14" s="1"/>
  <c r="AI72" i="14" s="1"/>
  <c r="X72" i="14"/>
  <c r="Y72" i="14"/>
  <c r="R72" i="14"/>
  <c r="S72" i="14"/>
  <c r="V72" i="14"/>
  <c r="W72" i="14" s="1"/>
  <c r="B69" i="6"/>
  <c r="I69" i="6" s="1"/>
  <c r="B74" i="14"/>
  <c r="E74" i="14"/>
  <c r="B69" i="7"/>
  <c r="A74" i="14"/>
  <c r="G74" i="14" s="1"/>
  <c r="C74" i="14"/>
  <c r="B69" i="10"/>
  <c r="L69" i="1"/>
  <c r="D74" i="14" s="1"/>
  <c r="B70" i="1"/>
  <c r="AQ71" i="14" l="1"/>
  <c r="AZ72" i="14"/>
  <c r="AK71" i="14"/>
  <c r="AP71" i="14"/>
  <c r="B70" i="6"/>
  <c r="I70" i="6" s="1"/>
  <c r="E75" i="14"/>
  <c r="B70" i="7"/>
  <c r="A75" i="14"/>
  <c r="G75" i="14" s="1"/>
  <c r="B75" i="14"/>
  <c r="B70" i="10"/>
  <c r="C75" i="14"/>
  <c r="K69" i="7"/>
  <c r="E69" i="7"/>
  <c r="G69" i="7"/>
  <c r="M74" i="14" s="1"/>
  <c r="O74" i="14" s="1"/>
  <c r="I69" i="7"/>
  <c r="F69" i="7"/>
  <c r="H69" i="7" s="1"/>
  <c r="AG72" i="14"/>
  <c r="AD72" i="14"/>
  <c r="AE72" i="14" s="1"/>
  <c r="AO72" i="14"/>
  <c r="AB72" i="14"/>
  <c r="AJ72" i="14"/>
  <c r="AK72" i="14" s="1"/>
  <c r="AF72" i="14"/>
  <c r="C69" i="6"/>
  <c r="E69" i="10"/>
  <c r="D69" i="10"/>
  <c r="D69" i="7" s="1"/>
  <c r="AC72" i="14"/>
  <c r="G68" i="10"/>
  <c r="L68" i="7" s="1"/>
  <c r="AZ73" i="14" s="1"/>
  <c r="AX73" i="14"/>
  <c r="U73" i="14"/>
  <c r="AA73" i="14" s="1"/>
  <c r="AI73" i="14" s="1"/>
  <c r="X73" i="14"/>
  <c r="R73" i="14"/>
  <c r="S73" i="14"/>
  <c r="Y73" i="14"/>
  <c r="V73" i="14"/>
  <c r="W73" i="14" s="1"/>
  <c r="K74" i="14"/>
  <c r="Q74" i="14"/>
  <c r="J74" i="14"/>
  <c r="H74" i="14"/>
  <c r="N74" i="14"/>
  <c r="I74" i="14"/>
  <c r="L74" i="14"/>
  <c r="AH74" i="14" s="1"/>
  <c r="AR71" i="14"/>
  <c r="AS71" i="14"/>
  <c r="AT71" i="14"/>
  <c r="AU71" i="14"/>
  <c r="C70" i="6"/>
  <c r="J70" i="6" s="1"/>
  <c r="B71" i="1"/>
  <c r="L70" i="1"/>
  <c r="D75" i="14" s="1"/>
  <c r="J69" i="7" l="1"/>
  <c r="J69" i="6"/>
  <c r="AW73" i="14"/>
  <c r="C69" i="7"/>
  <c r="AY73" i="14"/>
  <c r="C69" i="10"/>
  <c r="E70" i="10"/>
  <c r="C70" i="10"/>
  <c r="D70" i="10"/>
  <c r="D70" i="7" s="1"/>
  <c r="AP72" i="14"/>
  <c r="AQ72" i="14"/>
  <c r="AS72" i="14"/>
  <c r="AR72" i="14"/>
  <c r="AT72" i="14"/>
  <c r="AU72" i="14"/>
  <c r="I75" i="14"/>
  <c r="J75" i="14"/>
  <c r="Q75" i="14"/>
  <c r="L75" i="14"/>
  <c r="AH75" i="14" s="1"/>
  <c r="H75" i="14"/>
  <c r="K75" i="14"/>
  <c r="N75" i="14"/>
  <c r="C70" i="7"/>
  <c r="E70" i="7"/>
  <c r="I70" i="7"/>
  <c r="F70" i="7"/>
  <c r="H70" i="7" s="1"/>
  <c r="K70" i="7"/>
  <c r="G70" i="7"/>
  <c r="M75" i="14" s="1"/>
  <c r="O75" i="14" s="1"/>
  <c r="J70" i="7"/>
  <c r="AF73" i="14"/>
  <c r="AO73" i="14"/>
  <c r="AB73" i="14"/>
  <c r="AG73" i="14"/>
  <c r="AC73" i="14"/>
  <c r="AD73" i="14"/>
  <c r="AE73" i="14" s="1"/>
  <c r="AJ73" i="14"/>
  <c r="AK73" i="14" s="1"/>
  <c r="R74" i="14"/>
  <c r="X74" i="14"/>
  <c r="Y74" i="14"/>
  <c r="U74" i="14"/>
  <c r="AA74" i="14" s="1"/>
  <c r="AI74" i="14" s="1"/>
  <c r="V74" i="14"/>
  <c r="W74" i="14" s="1"/>
  <c r="S74" i="14"/>
  <c r="G69" i="10"/>
  <c r="L69" i="7" s="1"/>
  <c r="AY74" i="14" s="1"/>
  <c r="AZ74" i="14"/>
  <c r="AX74" i="14"/>
  <c r="B71" i="6"/>
  <c r="I71" i="6" s="1"/>
  <c r="C76" i="14"/>
  <c r="A76" i="14"/>
  <c r="G76" i="14" s="1"/>
  <c r="B76" i="14"/>
  <c r="E76" i="14"/>
  <c r="B71" i="7"/>
  <c r="B71" i="10"/>
  <c r="B72" i="1"/>
  <c r="L71" i="1"/>
  <c r="D76" i="14" s="1"/>
  <c r="AQ73" i="14" l="1"/>
  <c r="AW74" i="14"/>
  <c r="AP73" i="14"/>
  <c r="B72" i="6"/>
  <c r="I72" i="6" s="1"/>
  <c r="C77" i="14"/>
  <c r="A77" i="14"/>
  <c r="G77" i="14" s="1"/>
  <c r="B77" i="14"/>
  <c r="B72" i="7"/>
  <c r="B72" i="10"/>
  <c r="E77" i="14"/>
  <c r="C71" i="6"/>
  <c r="J71" i="6" s="1"/>
  <c r="J76" i="14"/>
  <c r="H76" i="14"/>
  <c r="Q76" i="14"/>
  <c r="L76" i="14"/>
  <c r="AH76" i="14" s="1"/>
  <c r="I76" i="14"/>
  <c r="K76" i="14"/>
  <c r="N76" i="14"/>
  <c r="U75" i="14"/>
  <c r="AA75" i="14" s="1"/>
  <c r="X75" i="14"/>
  <c r="Y75" i="14"/>
  <c r="R75" i="14"/>
  <c r="S75" i="14"/>
  <c r="V75" i="14"/>
  <c r="W75" i="14" s="1"/>
  <c r="AD74" i="14"/>
  <c r="AE74" i="14" s="1"/>
  <c r="AO74" i="14"/>
  <c r="AJ74" i="14"/>
  <c r="AK74" i="14" s="1"/>
  <c r="AF74" i="14"/>
  <c r="AB74" i="14"/>
  <c r="AC74" i="14"/>
  <c r="AG74" i="14"/>
  <c r="C71" i="10"/>
  <c r="E71" i="10"/>
  <c r="D71" i="10"/>
  <c r="D71" i="7" s="1"/>
  <c r="F71" i="7"/>
  <c r="H71" i="7" s="1"/>
  <c r="K71" i="7"/>
  <c r="G71" i="7"/>
  <c r="M76" i="14" s="1"/>
  <c r="O76" i="14" s="1"/>
  <c r="I71" i="7"/>
  <c r="C71" i="7"/>
  <c r="E71" i="7"/>
  <c r="J71" i="7"/>
  <c r="AS73" i="14"/>
  <c r="AR73" i="14"/>
  <c r="AT73" i="14"/>
  <c r="AU73" i="14"/>
  <c r="G70" i="10"/>
  <c r="L70" i="7" s="1"/>
  <c r="AY75" i="14" s="1"/>
  <c r="AX75" i="14"/>
  <c r="AZ75" i="14"/>
  <c r="C72" i="6"/>
  <c r="J72" i="6" s="1"/>
  <c r="L72" i="1"/>
  <c r="D77" i="14" s="1"/>
  <c r="B73" i="1"/>
  <c r="AC75" i="14" l="1"/>
  <c r="AW75" i="14"/>
  <c r="G71" i="10"/>
  <c r="L71" i="7" s="1"/>
  <c r="AY76" i="14" s="1"/>
  <c r="AX76" i="14"/>
  <c r="B73" i="6"/>
  <c r="I73" i="6" s="1"/>
  <c r="A78" i="14"/>
  <c r="G78" i="14" s="1"/>
  <c r="B78" i="14"/>
  <c r="C78" i="14"/>
  <c r="B73" i="7"/>
  <c r="E78" i="14"/>
  <c r="B73" i="10"/>
  <c r="E72" i="10"/>
  <c r="C72" i="10"/>
  <c r="D72" i="10"/>
  <c r="D72" i="7" s="1"/>
  <c r="S76" i="14"/>
  <c r="Y76" i="14"/>
  <c r="R76" i="14"/>
  <c r="U76" i="14"/>
  <c r="AA76" i="14" s="1"/>
  <c r="AI76" i="14" s="1"/>
  <c r="X76" i="14"/>
  <c r="V76" i="14"/>
  <c r="W76" i="14" s="1"/>
  <c r="C72" i="7"/>
  <c r="I72" i="7"/>
  <c r="E72" i="7"/>
  <c r="G72" i="7"/>
  <c r="M77" i="14" s="1"/>
  <c r="O77" i="14" s="1"/>
  <c r="F72" i="7"/>
  <c r="H72" i="7" s="1"/>
  <c r="K72" i="7"/>
  <c r="J72" i="7"/>
  <c r="AS74" i="14"/>
  <c r="AQ74" i="14"/>
  <c r="AP74" i="14"/>
  <c r="AR74" i="14"/>
  <c r="AT74" i="14"/>
  <c r="AU74" i="14"/>
  <c r="AJ75" i="14"/>
  <c r="AB75" i="14"/>
  <c r="AO75" i="14"/>
  <c r="AD75" i="14"/>
  <c r="AE75" i="14" s="1"/>
  <c r="AF75" i="14"/>
  <c r="AG75" i="14"/>
  <c r="H77" i="14"/>
  <c r="L77" i="14"/>
  <c r="AH77" i="14" s="1"/>
  <c r="Q77" i="14"/>
  <c r="K77" i="14"/>
  <c r="I77" i="14"/>
  <c r="N77" i="14"/>
  <c r="J77" i="14"/>
  <c r="AI75" i="14"/>
  <c r="B74" i="1"/>
  <c r="L73" i="1"/>
  <c r="D78" i="14" s="1"/>
  <c r="AZ76" i="14" l="1"/>
  <c r="C73" i="6"/>
  <c r="J73" i="6" s="1"/>
  <c r="AK75" i="14"/>
  <c r="AW76" i="14"/>
  <c r="AS75" i="14"/>
  <c r="AR75" i="14"/>
  <c r="AT75" i="14"/>
  <c r="AU75" i="14"/>
  <c r="AW77" i="14"/>
  <c r="G72" i="10"/>
  <c r="L72" i="7" s="1"/>
  <c r="AY77" i="14" s="1"/>
  <c r="AX77" i="14"/>
  <c r="R77" i="14"/>
  <c r="U77" i="14"/>
  <c r="AA77" i="14" s="1"/>
  <c r="AI77" i="14" s="1"/>
  <c r="X77" i="14"/>
  <c r="Y77" i="14"/>
  <c r="S77" i="14"/>
  <c r="V77" i="14"/>
  <c r="W77" i="14" s="1"/>
  <c r="E73" i="10"/>
  <c r="C73" i="10"/>
  <c r="D73" i="10"/>
  <c r="D73" i="7" s="1"/>
  <c r="AG76" i="14"/>
  <c r="AD76" i="14"/>
  <c r="AE76" i="14" s="1"/>
  <c r="AJ76" i="14"/>
  <c r="AK76" i="14" s="1"/>
  <c r="AO76" i="14"/>
  <c r="AF76" i="14"/>
  <c r="AB76" i="14"/>
  <c r="AC76" i="14"/>
  <c r="J78" i="14"/>
  <c r="I78" i="14"/>
  <c r="K78" i="14"/>
  <c r="L78" i="14"/>
  <c r="AH78" i="14" s="1"/>
  <c r="Q78" i="14"/>
  <c r="N78" i="14"/>
  <c r="M78" i="14"/>
  <c r="O78" i="14" s="1"/>
  <c r="H78" i="14"/>
  <c r="I73" i="7"/>
  <c r="G73" i="7"/>
  <c r="C73" i="7"/>
  <c r="E73" i="7"/>
  <c r="F73" i="7"/>
  <c r="H73" i="7" s="1"/>
  <c r="K73" i="7"/>
  <c r="J73" i="7"/>
  <c r="AQ75" i="14"/>
  <c r="AP75" i="14"/>
  <c r="B74" i="6"/>
  <c r="I74" i="6" s="1"/>
  <c r="A79" i="14"/>
  <c r="G79" i="14" s="1"/>
  <c r="D79" i="14"/>
  <c r="B79" i="14"/>
  <c r="B74" i="7"/>
  <c r="C79" i="14"/>
  <c r="E79" i="14"/>
  <c r="B74" i="10"/>
  <c r="L74" i="1"/>
  <c r="B75" i="1"/>
  <c r="AZ77" i="14" l="1"/>
  <c r="C74" i="6"/>
  <c r="J74" i="6" s="1"/>
  <c r="AS76" i="14"/>
  <c r="AR76" i="14"/>
  <c r="AQ76" i="14"/>
  <c r="AP76" i="14"/>
  <c r="AT76" i="14"/>
  <c r="AU76" i="14"/>
  <c r="U78" i="14"/>
  <c r="AA78" i="14" s="1"/>
  <c r="AI78" i="14" s="1"/>
  <c r="X78" i="14"/>
  <c r="S78" i="14"/>
  <c r="Y78" i="14"/>
  <c r="R78" i="14"/>
  <c r="V78" i="14"/>
  <c r="W78" i="14" s="1"/>
  <c r="B75" i="6"/>
  <c r="I75" i="6" s="1"/>
  <c r="B80" i="14"/>
  <c r="B75" i="7"/>
  <c r="C80" i="14"/>
  <c r="E80" i="14"/>
  <c r="B75" i="10"/>
  <c r="A80" i="14"/>
  <c r="G80" i="14" s="1"/>
  <c r="Q79" i="14"/>
  <c r="H79" i="14"/>
  <c r="K79" i="14"/>
  <c r="N79" i="14"/>
  <c r="I79" i="14"/>
  <c r="J79" i="14"/>
  <c r="L79" i="14"/>
  <c r="AH79" i="14" s="1"/>
  <c r="E74" i="10"/>
  <c r="C74" i="10"/>
  <c r="D74" i="10"/>
  <c r="AO77" i="14"/>
  <c r="AG77" i="14"/>
  <c r="AF77" i="14"/>
  <c r="AJ77" i="14"/>
  <c r="AK77" i="14" s="1"/>
  <c r="AD77" i="14"/>
  <c r="AE77" i="14" s="1"/>
  <c r="AC77" i="14"/>
  <c r="AB77" i="14"/>
  <c r="AP77" i="14" s="1"/>
  <c r="AW78" i="14"/>
  <c r="G73" i="10"/>
  <c r="L73" i="7" s="1"/>
  <c r="AY78" i="14" s="1"/>
  <c r="AX78" i="14"/>
  <c r="AZ78" i="14"/>
  <c r="C74" i="7"/>
  <c r="G74" i="7"/>
  <c r="M79" i="14" s="1"/>
  <c r="O79" i="14" s="1"/>
  <c r="I74" i="7"/>
  <c r="K74" i="7"/>
  <c r="F74" i="7"/>
  <c r="H74" i="7" s="1"/>
  <c r="D74" i="7"/>
  <c r="E74" i="7"/>
  <c r="J74" i="7"/>
  <c r="L75" i="1"/>
  <c r="D80" i="14" s="1"/>
  <c r="B76" i="1"/>
  <c r="C75" i="6" l="1"/>
  <c r="J75" i="6" s="1"/>
  <c r="AX79" i="14"/>
  <c r="AD78" i="14"/>
  <c r="AE78" i="14" s="1"/>
  <c r="AO78" i="14"/>
  <c r="AG78" i="14"/>
  <c r="AF78" i="14"/>
  <c r="AC78" i="14"/>
  <c r="AB78" i="14"/>
  <c r="AJ78" i="14"/>
  <c r="AK78" i="14" s="1"/>
  <c r="AQ77" i="14"/>
  <c r="G74" i="10"/>
  <c r="L74" i="7" s="1"/>
  <c r="AY79" i="14" s="1"/>
  <c r="AZ79" i="14"/>
  <c r="R79" i="14"/>
  <c r="Y79" i="14"/>
  <c r="X79" i="14"/>
  <c r="U79" i="14"/>
  <c r="AA79" i="14" s="1"/>
  <c r="V79" i="14"/>
  <c r="W79" i="14" s="1"/>
  <c r="S79" i="14"/>
  <c r="H80" i="14"/>
  <c r="L80" i="14"/>
  <c r="AH80" i="14" s="1"/>
  <c r="I80" i="14"/>
  <c r="J80" i="14"/>
  <c r="Q80" i="14"/>
  <c r="K80" i="14"/>
  <c r="N80" i="14"/>
  <c r="E75" i="10"/>
  <c r="C75" i="10"/>
  <c r="D75" i="10"/>
  <c r="D75" i="7" s="1"/>
  <c r="B76" i="6"/>
  <c r="I76" i="6" s="1"/>
  <c r="B81" i="14"/>
  <c r="A81" i="14"/>
  <c r="G81" i="14" s="1"/>
  <c r="C81" i="14"/>
  <c r="D81" i="14"/>
  <c r="B76" i="10"/>
  <c r="E81" i="14"/>
  <c r="B76" i="7"/>
  <c r="C75" i="7"/>
  <c r="E75" i="7"/>
  <c r="G75" i="7"/>
  <c r="M80" i="14" s="1"/>
  <c r="O80" i="14" s="1"/>
  <c r="I75" i="7"/>
  <c r="K75" i="7"/>
  <c r="F75" i="7"/>
  <c r="H75" i="7" s="1"/>
  <c r="J75" i="7"/>
  <c r="AS77" i="14"/>
  <c r="AR77" i="14"/>
  <c r="AT77" i="14"/>
  <c r="AU77" i="14"/>
  <c r="AX8" i="14"/>
  <c r="B77" i="1"/>
  <c r="L76" i="1"/>
  <c r="AW79" i="14" l="1"/>
  <c r="G75" i="10"/>
  <c r="L75" i="7" s="1"/>
  <c r="AY80" i="14" s="1"/>
  <c r="C76" i="10"/>
  <c r="E76" i="10"/>
  <c r="D76" i="10"/>
  <c r="D76" i="7" s="1"/>
  <c r="C76" i="6"/>
  <c r="AX80" i="14"/>
  <c r="AP78" i="14"/>
  <c r="B77" i="6"/>
  <c r="I77" i="6" s="1"/>
  <c r="B82" i="14"/>
  <c r="E82" i="14"/>
  <c r="C82" i="14"/>
  <c r="B77" i="7"/>
  <c r="B77" i="10"/>
  <c r="A82" i="14"/>
  <c r="G82" i="14" s="1"/>
  <c r="AC79" i="14"/>
  <c r="AQ78" i="14"/>
  <c r="N81" i="14"/>
  <c r="Q81" i="14"/>
  <c r="L81" i="14"/>
  <c r="AH81" i="14" s="1"/>
  <c r="J81" i="14"/>
  <c r="I81" i="14"/>
  <c r="H81" i="14"/>
  <c r="K81" i="14"/>
  <c r="U80" i="14"/>
  <c r="AA80" i="14" s="1"/>
  <c r="X80" i="14"/>
  <c r="Y80" i="14"/>
  <c r="R80" i="14"/>
  <c r="S80" i="14"/>
  <c r="V80" i="14"/>
  <c r="W80" i="14" s="1"/>
  <c r="AG79" i="14"/>
  <c r="AI79" i="14"/>
  <c r="AO79" i="14"/>
  <c r="AJ79" i="14"/>
  <c r="AF79" i="14"/>
  <c r="AD79" i="14"/>
  <c r="AE79" i="14" s="1"/>
  <c r="AB79" i="14"/>
  <c r="AR78" i="14"/>
  <c r="AS78" i="14"/>
  <c r="AT78" i="14"/>
  <c r="AU78" i="14"/>
  <c r="C76" i="7"/>
  <c r="E76" i="7"/>
  <c r="K76" i="7"/>
  <c r="I76" i="7"/>
  <c r="G76" i="7"/>
  <c r="M81" i="14" s="1"/>
  <c r="O81" i="14" s="1"/>
  <c r="F76" i="7"/>
  <c r="H76" i="7" s="1"/>
  <c r="AY8" i="14"/>
  <c r="C77" i="6"/>
  <c r="J77" i="6" s="1"/>
  <c r="AZ8" i="14"/>
  <c r="B78" i="1"/>
  <c r="L77" i="1"/>
  <c r="D82" i="14" s="1"/>
  <c r="J76" i="7" l="1"/>
  <c r="J76" i="6"/>
  <c r="AK79" i="14"/>
  <c r="AZ80" i="14"/>
  <c r="AW80" i="14"/>
  <c r="AP79" i="14"/>
  <c r="AO80" i="14"/>
  <c r="AD80" i="14"/>
  <c r="AE80" i="14" s="1"/>
  <c r="AG80" i="14"/>
  <c r="AJ80" i="14"/>
  <c r="AF80" i="14"/>
  <c r="AB80" i="14"/>
  <c r="AR79" i="14"/>
  <c r="AS79" i="14"/>
  <c r="AT79" i="14"/>
  <c r="AU79" i="14"/>
  <c r="AC80" i="14"/>
  <c r="U81" i="14"/>
  <c r="AA81" i="14" s="1"/>
  <c r="AI81" i="14" s="1"/>
  <c r="X81" i="14"/>
  <c r="Y81" i="14"/>
  <c r="R81" i="14"/>
  <c r="S81" i="14"/>
  <c r="V81" i="14"/>
  <c r="W81" i="14" s="1"/>
  <c r="AQ79" i="14"/>
  <c r="J82" i="14"/>
  <c r="Q82" i="14"/>
  <c r="H82" i="14"/>
  <c r="K82" i="14"/>
  <c r="I82" i="14"/>
  <c r="L82" i="14"/>
  <c r="AH82" i="14" s="1"/>
  <c r="N82" i="14"/>
  <c r="E77" i="10"/>
  <c r="C77" i="10"/>
  <c r="D77" i="10"/>
  <c r="B78" i="6"/>
  <c r="I78" i="6" s="1"/>
  <c r="E83" i="14"/>
  <c r="A83" i="14"/>
  <c r="G83" i="14" s="1"/>
  <c r="B83" i="14"/>
  <c r="C83" i="14"/>
  <c r="B78" i="7"/>
  <c r="B78" i="10"/>
  <c r="G76" i="10"/>
  <c r="L76" i="7" s="1"/>
  <c r="AY81" i="14" s="1"/>
  <c r="AX81" i="14"/>
  <c r="E77" i="7"/>
  <c r="G77" i="7"/>
  <c r="M82" i="14" s="1"/>
  <c r="O82" i="14" s="1"/>
  <c r="F77" i="7"/>
  <c r="H77" i="7" s="1"/>
  <c r="C77" i="7"/>
  <c r="K77" i="7"/>
  <c r="D77" i="7"/>
  <c r="I77" i="7"/>
  <c r="J77" i="7"/>
  <c r="AI80" i="14"/>
  <c r="AK80" i="14" s="1"/>
  <c r="C78" i="6"/>
  <c r="J78" i="6" s="1"/>
  <c r="B79" i="1"/>
  <c r="L78" i="1"/>
  <c r="D83" i="14" s="1"/>
  <c r="AQ80" i="14" l="1"/>
  <c r="AP80" i="14"/>
  <c r="AZ81" i="14"/>
  <c r="AW81" i="14"/>
  <c r="G77" i="10"/>
  <c r="L77" i="7" s="1"/>
  <c r="AY82" i="14" s="1"/>
  <c r="AX82" i="14"/>
  <c r="AZ82" i="14"/>
  <c r="R82" i="14"/>
  <c r="X82" i="14"/>
  <c r="Y82" i="14"/>
  <c r="U82" i="14"/>
  <c r="AA82" i="14" s="1"/>
  <c r="AI82" i="14" s="1"/>
  <c r="V82" i="14"/>
  <c r="W82" i="14" s="1"/>
  <c r="AC82" i="14" s="1"/>
  <c r="S82" i="14"/>
  <c r="AO81" i="14"/>
  <c r="AB81" i="14"/>
  <c r="AD81" i="14"/>
  <c r="AE81" i="14" s="1"/>
  <c r="AF81" i="14"/>
  <c r="AG81" i="14"/>
  <c r="AC81" i="14"/>
  <c r="AJ81" i="14"/>
  <c r="AK81" i="14" s="1"/>
  <c r="E78" i="7"/>
  <c r="C78" i="7"/>
  <c r="F78" i="7"/>
  <c r="H78" i="7" s="1"/>
  <c r="G78" i="7"/>
  <c r="M83" i="14" s="1"/>
  <c r="O83" i="14" s="1"/>
  <c r="K78" i="7"/>
  <c r="I78" i="7"/>
  <c r="J78" i="7"/>
  <c r="L83" i="14"/>
  <c r="AH83" i="14" s="1"/>
  <c r="J83" i="14"/>
  <c r="Q83" i="14"/>
  <c r="I83" i="14"/>
  <c r="K83" i="14"/>
  <c r="H83" i="14"/>
  <c r="N83" i="14"/>
  <c r="C78" i="10"/>
  <c r="E78" i="10"/>
  <c r="D78" i="10"/>
  <c r="D78" i="7" s="1"/>
  <c r="B79" i="6"/>
  <c r="I79" i="6" s="1"/>
  <c r="C84" i="14"/>
  <c r="B79" i="7"/>
  <c r="E84" i="14"/>
  <c r="B79" i="10"/>
  <c r="A84" i="14"/>
  <c r="G84" i="14" s="1"/>
  <c r="B84" i="14"/>
  <c r="AR80" i="14"/>
  <c r="AS80" i="14"/>
  <c r="AT80" i="14"/>
  <c r="AU80" i="14"/>
  <c r="L79" i="1"/>
  <c r="D84" i="14" s="1"/>
  <c r="B80" i="1"/>
  <c r="AW82" i="14" l="1"/>
  <c r="AP81" i="14"/>
  <c r="AQ81" i="14"/>
  <c r="U83" i="14"/>
  <c r="AA83" i="14" s="1"/>
  <c r="AI83" i="14" s="1"/>
  <c r="X83" i="14"/>
  <c r="Y83" i="14"/>
  <c r="S83" i="14"/>
  <c r="R83" i="14"/>
  <c r="V83" i="14"/>
  <c r="W83" i="14" s="1"/>
  <c r="J84" i="14"/>
  <c r="Q84" i="14"/>
  <c r="L84" i="14"/>
  <c r="AH84" i="14" s="1"/>
  <c r="H84" i="14"/>
  <c r="I84" i="14"/>
  <c r="K84" i="14"/>
  <c r="N84" i="14"/>
  <c r="E79" i="10"/>
  <c r="D79" i="10"/>
  <c r="D79" i="7" s="1"/>
  <c r="G78" i="10"/>
  <c r="L78" i="7" s="1"/>
  <c r="AZ83" i="14" s="1"/>
  <c r="AX83" i="14"/>
  <c r="AS81" i="14"/>
  <c r="AR81" i="14"/>
  <c r="AT81" i="14"/>
  <c r="AU81" i="14"/>
  <c r="C79" i="6"/>
  <c r="B80" i="6"/>
  <c r="I80" i="6" s="1"/>
  <c r="C85" i="14"/>
  <c r="A85" i="14"/>
  <c r="G85" i="14" s="1"/>
  <c r="B85" i="14"/>
  <c r="B80" i="7"/>
  <c r="E85" i="14"/>
  <c r="B80" i="10"/>
  <c r="G79" i="7"/>
  <c r="M84" i="14" s="1"/>
  <c r="O84" i="14" s="1"/>
  <c r="E79" i="7"/>
  <c r="F79" i="7"/>
  <c r="H79" i="7" s="1"/>
  <c r="I79" i="7"/>
  <c r="K79" i="7"/>
  <c r="AD82" i="14"/>
  <c r="AE82" i="14" s="1"/>
  <c r="AJ82" i="14"/>
  <c r="AK82" i="14" s="1"/>
  <c r="AG82" i="14"/>
  <c r="AO82" i="14"/>
  <c r="AF82" i="14"/>
  <c r="AB82" i="14"/>
  <c r="L80" i="1"/>
  <c r="D85" i="14" s="1"/>
  <c r="B81" i="1"/>
  <c r="J79" i="7" l="1"/>
  <c r="J79" i="6"/>
  <c r="AY83" i="14"/>
  <c r="C79" i="7"/>
  <c r="AW83" i="14"/>
  <c r="C79" i="10"/>
  <c r="AW84" i="14" s="1"/>
  <c r="AP82" i="14"/>
  <c r="H85" i="14"/>
  <c r="J85" i="14"/>
  <c r="K85" i="14"/>
  <c r="Q85" i="14"/>
  <c r="L85" i="14"/>
  <c r="AH85" i="14" s="1"/>
  <c r="N85" i="14"/>
  <c r="I85" i="14"/>
  <c r="G79" i="10"/>
  <c r="L79" i="7" s="1"/>
  <c r="AZ84" i="14" s="1"/>
  <c r="E80" i="10"/>
  <c r="D80" i="10"/>
  <c r="D80" i="7" s="1"/>
  <c r="C80" i="6"/>
  <c r="J80" i="6" s="1"/>
  <c r="B81" i="6"/>
  <c r="I81" i="6" s="1"/>
  <c r="A86" i="14"/>
  <c r="G86" i="14" s="1"/>
  <c r="E86" i="14"/>
  <c r="B81" i="7"/>
  <c r="B86" i="14"/>
  <c r="C86" i="14"/>
  <c r="B81" i="10"/>
  <c r="K80" i="7"/>
  <c r="E80" i="7"/>
  <c r="G80" i="7"/>
  <c r="M85" i="14" s="1"/>
  <c r="O85" i="14" s="1"/>
  <c r="I80" i="7"/>
  <c r="F80" i="7"/>
  <c r="H80" i="7" s="1"/>
  <c r="J80" i="7"/>
  <c r="AS82" i="14"/>
  <c r="AR82" i="14"/>
  <c r="AQ82" i="14"/>
  <c r="AT82" i="14"/>
  <c r="AU82" i="14"/>
  <c r="S84" i="14"/>
  <c r="Y84" i="14"/>
  <c r="U84" i="14"/>
  <c r="AA84" i="14" s="1"/>
  <c r="X84" i="14"/>
  <c r="R84" i="14"/>
  <c r="V84" i="14"/>
  <c r="W84" i="14" s="1"/>
  <c r="AJ83" i="14"/>
  <c r="AK83" i="14" s="1"/>
  <c r="AF83" i="14"/>
  <c r="AD83" i="14"/>
  <c r="AE83" i="14" s="1"/>
  <c r="AB83" i="14"/>
  <c r="AG83" i="14"/>
  <c r="AC83" i="14"/>
  <c r="AO83" i="14"/>
  <c r="L81" i="1"/>
  <c r="D86" i="14" s="1"/>
  <c r="B82" i="1"/>
  <c r="AX84" i="14" l="1"/>
  <c r="AY84" i="14"/>
  <c r="C80" i="10"/>
  <c r="C81" i="6"/>
  <c r="C80" i="7"/>
  <c r="B82" i="6"/>
  <c r="I82" i="6" s="1"/>
  <c r="A87" i="14"/>
  <c r="G87" i="14" s="1"/>
  <c r="D87" i="14"/>
  <c r="B87" i="14"/>
  <c r="C87" i="14"/>
  <c r="E87" i="14"/>
  <c r="B82" i="10"/>
  <c r="B82" i="7"/>
  <c r="R85" i="14"/>
  <c r="U85" i="14"/>
  <c r="AA85" i="14" s="1"/>
  <c r="X85" i="14"/>
  <c r="Y85" i="14"/>
  <c r="S85" i="14"/>
  <c r="V85" i="14"/>
  <c r="W85" i="14" s="1"/>
  <c r="AQ83" i="14"/>
  <c r="AR83" i="14"/>
  <c r="AS83" i="14"/>
  <c r="AT83" i="14"/>
  <c r="AU83" i="14"/>
  <c r="I86" i="14"/>
  <c r="Q86" i="14"/>
  <c r="N86" i="14"/>
  <c r="K86" i="14"/>
  <c r="L86" i="14"/>
  <c r="AH86" i="14" s="1"/>
  <c r="H86" i="14"/>
  <c r="J86" i="14"/>
  <c r="AO84" i="14"/>
  <c r="AG84" i="14"/>
  <c r="AF84" i="14"/>
  <c r="AB84" i="14"/>
  <c r="AJ84" i="14"/>
  <c r="AD84" i="14"/>
  <c r="AE84" i="14" s="1"/>
  <c r="AC84" i="14"/>
  <c r="AI84" i="14"/>
  <c r="AK84" i="14" s="1"/>
  <c r="AX85" i="14"/>
  <c r="AW85" i="14"/>
  <c r="G80" i="10"/>
  <c r="L80" i="7" s="1"/>
  <c r="AY85" i="14" s="1"/>
  <c r="C81" i="7"/>
  <c r="E81" i="7"/>
  <c r="G81" i="7"/>
  <c r="M86" i="14" s="1"/>
  <c r="O86" i="14" s="1"/>
  <c r="I81" i="7"/>
  <c r="F81" i="7"/>
  <c r="H81" i="7" s="1"/>
  <c r="K81" i="7"/>
  <c r="AP83" i="14"/>
  <c r="E81" i="10"/>
  <c r="C81" i="10"/>
  <c r="D81" i="10"/>
  <c r="D81" i="7" s="1"/>
  <c r="C82" i="6"/>
  <c r="J82" i="6" s="1"/>
  <c r="B83" i="1"/>
  <c r="L82" i="1"/>
  <c r="J81" i="7" l="1"/>
  <c r="J81" i="6"/>
  <c r="AP84" i="14"/>
  <c r="AZ85" i="14"/>
  <c r="AQ84" i="14"/>
  <c r="E82" i="10"/>
  <c r="C82" i="10"/>
  <c r="D82" i="10"/>
  <c r="D82" i="7" s="1"/>
  <c r="AW86" i="14"/>
  <c r="G81" i="10"/>
  <c r="L81" i="7" s="1"/>
  <c r="AZ86" i="14" s="1"/>
  <c r="AX86" i="14"/>
  <c r="U86" i="14"/>
  <c r="AA86" i="14" s="1"/>
  <c r="X86" i="14"/>
  <c r="R86" i="14"/>
  <c r="S86" i="14"/>
  <c r="Y86" i="14"/>
  <c r="V86" i="14"/>
  <c r="W86" i="14" s="1"/>
  <c r="AS84" i="14"/>
  <c r="AR84" i="14"/>
  <c r="AT84" i="14"/>
  <c r="AU84" i="14"/>
  <c r="AD85" i="14"/>
  <c r="AE85" i="14" s="1"/>
  <c r="AF85" i="14"/>
  <c r="AO85" i="14"/>
  <c r="AB85" i="14"/>
  <c r="AJ85" i="14"/>
  <c r="AC85" i="14"/>
  <c r="AG85" i="14"/>
  <c r="Q87" i="14"/>
  <c r="K87" i="14"/>
  <c r="N87" i="14"/>
  <c r="I87" i="14"/>
  <c r="J87" i="14"/>
  <c r="L87" i="14"/>
  <c r="AH87" i="14" s="1"/>
  <c r="H87" i="14"/>
  <c r="AI86" i="14"/>
  <c r="G82" i="7"/>
  <c r="M87" i="14" s="1"/>
  <c r="O87" i="14" s="1"/>
  <c r="C82" i="7"/>
  <c r="E82" i="7"/>
  <c r="K82" i="7"/>
  <c r="AX87" i="14" s="1"/>
  <c r="F82" i="7"/>
  <c r="H82" i="7" s="1"/>
  <c r="I82" i="7"/>
  <c r="J82" i="7"/>
  <c r="B83" i="6"/>
  <c r="I83" i="6" s="1"/>
  <c r="D88" i="14"/>
  <c r="E88" i="14"/>
  <c r="B83" i="10"/>
  <c r="B83" i="7"/>
  <c r="A88" i="14"/>
  <c r="G88" i="14" s="1"/>
  <c r="B88" i="14"/>
  <c r="C88" i="14"/>
  <c r="AI85" i="14"/>
  <c r="AK85" i="14" s="1"/>
  <c r="C83" i="6"/>
  <c r="J83" i="6" s="1"/>
  <c r="B84" i="1"/>
  <c r="L83" i="1"/>
  <c r="AY86" i="14" l="1"/>
  <c r="AP85" i="14"/>
  <c r="E83" i="10"/>
  <c r="C83" i="10"/>
  <c r="D83" i="10"/>
  <c r="D83" i="7" s="1"/>
  <c r="AR85" i="14"/>
  <c r="AS85" i="14"/>
  <c r="AQ85" i="14"/>
  <c r="AT85" i="14"/>
  <c r="AU85" i="14"/>
  <c r="C83" i="7"/>
  <c r="I83" i="7"/>
  <c r="K83" i="7"/>
  <c r="G83" i="7"/>
  <c r="E83" i="7"/>
  <c r="F83" i="7"/>
  <c r="H83" i="7" s="1"/>
  <c r="J83" i="7"/>
  <c r="B84" i="6"/>
  <c r="I84" i="6" s="1"/>
  <c r="B89" i="14"/>
  <c r="B84" i="7"/>
  <c r="A89" i="14"/>
  <c r="G89" i="14" s="1"/>
  <c r="C89" i="14"/>
  <c r="E89" i="14"/>
  <c r="B84" i="10"/>
  <c r="R87" i="14"/>
  <c r="Y87" i="14"/>
  <c r="X87" i="14"/>
  <c r="U87" i="14"/>
  <c r="AA87" i="14" s="1"/>
  <c r="V87" i="14"/>
  <c r="W87" i="14" s="1"/>
  <c r="S87" i="14"/>
  <c r="AW87" i="14"/>
  <c r="G82" i="10"/>
  <c r="L82" i="7" s="1"/>
  <c r="AY87" i="14" s="1"/>
  <c r="I88" i="14"/>
  <c r="O88" i="14"/>
  <c r="H88" i="14"/>
  <c r="M88" i="14"/>
  <c r="Q88" i="14"/>
  <c r="L88" i="14"/>
  <c r="AH88" i="14" s="1"/>
  <c r="N88" i="14"/>
  <c r="J88" i="14"/>
  <c r="K88" i="14"/>
  <c r="AD86" i="14"/>
  <c r="AE86" i="14" s="1"/>
  <c r="AF86" i="14"/>
  <c r="AO86" i="14"/>
  <c r="AG86" i="14"/>
  <c r="AJ86" i="14"/>
  <c r="AK86" i="14" s="1"/>
  <c r="AC86" i="14"/>
  <c r="AB86" i="14"/>
  <c r="C84" i="6"/>
  <c r="J84" i="6" s="1"/>
  <c r="L84" i="1"/>
  <c r="D89" i="14" s="1"/>
  <c r="B85" i="1"/>
  <c r="AZ87" i="14" l="1"/>
  <c r="AP86" i="14"/>
  <c r="AQ86" i="14"/>
  <c r="AF87" i="14"/>
  <c r="AG87" i="14"/>
  <c r="AD87" i="14"/>
  <c r="AE87" i="14" s="1"/>
  <c r="AJ87" i="14"/>
  <c r="AO87" i="14"/>
  <c r="AB87" i="14"/>
  <c r="I89" i="14"/>
  <c r="Q89" i="14"/>
  <c r="H89" i="14"/>
  <c r="K89" i="14"/>
  <c r="L89" i="14"/>
  <c r="AH89" i="14" s="1"/>
  <c r="N89" i="14"/>
  <c r="J89" i="14"/>
  <c r="C84" i="7"/>
  <c r="E84" i="7"/>
  <c r="G84" i="7"/>
  <c r="M89" i="14" s="1"/>
  <c r="O89" i="14" s="1"/>
  <c r="I84" i="7"/>
  <c r="K84" i="7"/>
  <c r="F84" i="7"/>
  <c r="H84" i="7" s="1"/>
  <c r="J84" i="7"/>
  <c r="E84" i="10"/>
  <c r="C84" i="10"/>
  <c r="D84" i="10"/>
  <c r="D84" i="7" s="1"/>
  <c r="U88" i="14"/>
  <c r="AA88" i="14" s="1"/>
  <c r="AI88" i="14" s="1"/>
  <c r="X88" i="14"/>
  <c r="Y88" i="14"/>
  <c r="S88" i="14"/>
  <c r="R88" i="14"/>
  <c r="V88" i="14"/>
  <c r="W88" i="14" s="1"/>
  <c r="AI87" i="14"/>
  <c r="AY88" i="14"/>
  <c r="G83" i="10"/>
  <c r="L83" i="7" s="1"/>
  <c r="AZ88" i="14" s="1"/>
  <c r="AX88" i="14"/>
  <c r="B85" i="6"/>
  <c r="I85" i="6" s="1"/>
  <c r="B90" i="14"/>
  <c r="E90" i="14"/>
  <c r="A90" i="14"/>
  <c r="G90" i="14" s="1"/>
  <c r="B85" i="7"/>
  <c r="B85" i="10"/>
  <c r="C90" i="14"/>
  <c r="AS86" i="14"/>
  <c r="AR86" i="14"/>
  <c r="AT86" i="14"/>
  <c r="AU86" i="14"/>
  <c r="AC87" i="14"/>
  <c r="B86" i="1"/>
  <c r="L85" i="1"/>
  <c r="D90" i="14" s="1"/>
  <c r="AK87" i="14" l="1"/>
  <c r="AW88" i="14"/>
  <c r="AQ87" i="14"/>
  <c r="B86" i="6"/>
  <c r="I86" i="6" s="1"/>
  <c r="E91" i="14"/>
  <c r="A91" i="14"/>
  <c r="G91" i="14" s="1"/>
  <c r="B91" i="14"/>
  <c r="C91" i="14"/>
  <c r="B86" i="7"/>
  <c r="B86" i="10"/>
  <c r="AP87" i="14"/>
  <c r="C85" i="6"/>
  <c r="J85" i="6" s="1"/>
  <c r="E85" i="10"/>
  <c r="C85" i="10"/>
  <c r="D85" i="10"/>
  <c r="D85" i="7" s="1"/>
  <c r="AR87" i="14"/>
  <c r="AS87" i="14"/>
  <c r="AT87" i="14"/>
  <c r="AU87" i="14"/>
  <c r="U89" i="14"/>
  <c r="AA89" i="14" s="1"/>
  <c r="Y89" i="14"/>
  <c r="R89" i="14"/>
  <c r="X89" i="14"/>
  <c r="S89" i="14"/>
  <c r="V89" i="14"/>
  <c r="W89" i="14" s="1"/>
  <c r="E85" i="7"/>
  <c r="G85" i="7"/>
  <c r="K85" i="7"/>
  <c r="F85" i="7"/>
  <c r="H85" i="7" s="1"/>
  <c r="I85" i="7"/>
  <c r="J85" i="7"/>
  <c r="AO88" i="14"/>
  <c r="AD88" i="14"/>
  <c r="AE88" i="14" s="1"/>
  <c r="AC88" i="14"/>
  <c r="AG88" i="14"/>
  <c r="AB88" i="14"/>
  <c r="AF88" i="14"/>
  <c r="AJ88" i="14"/>
  <c r="AK88" i="14" s="1"/>
  <c r="AX89" i="14"/>
  <c r="N90" i="14"/>
  <c r="Q90" i="14"/>
  <c r="L90" i="14"/>
  <c r="AH90" i="14" s="1"/>
  <c r="K90" i="14"/>
  <c r="I90" i="14"/>
  <c r="M90" i="14"/>
  <c r="O90" i="14" s="1"/>
  <c r="H90" i="14"/>
  <c r="J90" i="14"/>
  <c r="G84" i="10"/>
  <c r="L84" i="7" s="1"/>
  <c r="AY89" i="14" s="1"/>
  <c r="C86" i="6"/>
  <c r="J86" i="6" s="1"/>
  <c r="B87" i="1"/>
  <c r="L86" i="1"/>
  <c r="D91" i="14" s="1"/>
  <c r="AZ89" i="14" l="1"/>
  <c r="AW89" i="14"/>
  <c r="C85" i="7"/>
  <c r="AC89" i="14"/>
  <c r="AR88" i="14"/>
  <c r="AS88" i="14"/>
  <c r="AT88" i="14"/>
  <c r="AU88" i="14"/>
  <c r="C86" i="10"/>
  <c r="E86" i="10"/>
  <c r="D86" i="10"/>
  <c r="D86" i="7" s="1"/>
  <c r="AP88" i="14"/>
  <c r="G85" i="10"/>
  <c r="L85" i="7" s="1"/>
  <c r="AY90" i="14" s="1"/>
  <c r="AX90" i="14"/>
  <c r="B87" i="6"/>
  <c r="I87" i="6" s="1"/>
  <c r="C92" i="14"/>
  <c r="A92" i="14"/>
  <c r="G92" i="14" s="1"/>
  <c r="B92" i="14"/>
  <c r="B87" i="7"/>
  <c r="B87" i="10"/>
  <c r="E92" i="14"/>
  <c r="G86" i="7"/>
  <c r="I86" i="7"/>
  <c r="E86" i="7"/>
  <c r="F86" i="7"/>
  <c r="H86" i="7" s="1"/>
  <c r="C86" i="7"/>
  <c r="K86" i="7"/>
  <c r="J86" i="7"/>
  <c r="AQ88" i="14"/>
  <c r="AD89" i="14"/>
  <c r="AE89" i="14" s="1"/>
  <c r="AO89" i="14"/>
  <c r="AQ89" i="14" s="1"/>
  <c r="AF89" i="14"/>
  <c r="AG89" i="14"/>
  <c r="AJ89" i="14"/>
  <c r="AI89" i="14"/>
  <c r="AB89" i="14"/>
  <c r="J91" i="14"/>
  <c r="Q91" i="14"/>
  <c r="I91" i="14"/>
  <c r="K91" i="14"/>
  <c r="M91" i="14"/>
  <c r="O91" i="14" s="1"/>
  <c r="N91" i="14"/>
  <c r="L91" i="14"/>
  <c r="AH91" i="14" s="1"/>
  <c r="H91" i="14"/>
  <c r="R90" i="14"/>
  <c r="X90" i="14"/>
  <c r="Y90" i="14"/>
  <c r="U90" i="14"/>
  <c r="AA90" i="14" s="1"/>
  <c r="V90" i="14"/>
  <c r="W90" i="14" s="1"/>
  <c r="S90" i="14"/>
  <c r="L87" i="1"/>
  <c r="D92" i="14" s="1"/>
  <c r="B88" i="1"/>
  <c r="AP89" i="14" l="1"/>
  <c r="AZ90" i="14"/>
  <c r="AW90" i="14"/>
  <c r="AK89" i="14"/>
  <c r="C87" i="6"/>
  <c r="E87" i="10"/>
  <c r="D87" i="10"/>
  <c r="D87" i="7" s="1"/>
  <c r="AD90" i="14"/>
  <c r="AE90" i="14" s="1"/>
  <c r="AB90" i="14"/>
  <c r="AF90" i="14"/>
  <c r="AO90" i="14"/>
  <c r="AJ90" i="14"/>
  <c r="AC90" i="14"/>
  <c r="AG90" i="14"/>
  <c r="G87" i="7"/>
  <c r="K87" i="7"/>
  <c r="C87" i="7"/>
  <c r="E87" i="7"/>
  <c r="F87" i="7"/>
  <c r="H87" i="7" s="1"/>
  <c r="I87" i="7"/>
  <c r="AS89" i="14"/>
  <c r="AR89" i="14"/>
  <c r="AT89" i="14"/>
  <c r="AU89" i="14"/>
  <c r="U91" i="14"/>
  <c r="AA91" i="14" s="1"/>
  <c r="X91" i="14"/>
  <c r="Y91" i="14"/>
  <c r="R91" i="14"/>
  <c r="S91" i="14"/>
  <c r="V91" i="14"/>
  <c r="W91" i="14" s="1"/>
  <c r="J92" i="14"/>
  <c r="N92" i="14"/>
  <c r="H92" i="14"/>
  <c r="I92" i="14"/>
  <c r="K92" i="14"/>
  <c r="L92" i="14"/>
  <c r="AH92" i="14" s="1"/>
  <c r="M92" i="14"/>
  <c r="O92" i="14" s="1"/>
  <c r="Q92" i="14"/>
  <c r="AI90" i="14"/>
  <c r="AK90" i="14" s="1"/>
  <c r="AW91" i="14"/>
  <c r="G86" i="10"/>
  <c r="L86" i="7" s="1"/>
  <c r="AZ91" i="14" s="1"/>
  <c r="AX91" i="14"/>
  <c r="B88" i="6"/>
  <c r="I88" i="6" s="1"/>
  <c r="C93" i="14"/>
  <c r="A93" i="14"/>
  <c r="G93" i="14" s="1"/>
  <c r="B93" i="14"/>
  <c r="E93" i="14"/>
  <c r="B88" i="7"/>
  <c r="B88" i="10"/>
  <c r="L88" i="1"/>
  <c r="D93" i="14" s="1"/>
  <c r="B89" i="1"/>
  <c r="J87" i="7" l="1"/>
  <c r="J87" i="6"/>
  <c r="AY91" i="14"/>
  <c r="C87" i="10"/>
  <c r="AX92" i="14" s="1"/>
  <c r="I93" i="14"/>
  <c r="Q93" i="14"/>
  <c r="J93" i="14"/>
  <c r="H93" i="14"/>
  <c r="K93" i="14"/>
  <c r="N93" i="14"/>
  <c r="L93" i="14"/>
  <c r="AH93" i="14" s="1"/>
  <c r="AS90" i="14"/>
  <c r="AR90" i="14"/>
  <c r="AQ90" i="14"/>
  <c r="AT90" i="14"/>
  <c r="AU90" i="14"/>
  <c r="C88" i="6"/>
  <c r="S92" i="14"/>
  <c r="Y92" i="14"/>
  <c r="U92" i="14"/>
  <c r="AA92" i="14" s="1"/>
  <c r="X92" i="14"/>
  <c r="R92" i="14"/>
  <c r="V92" i="14"/>
  <c r="W92" i="14" s="1"/>
  <c r="AC91" i="14"/>
  <c r="AF91" i="14"/>
  <c r="AD91" i="14"/>
  <c r="AE91" i="14" s="1"/>
  <c r="AG91" i="14"/>
  <c r="AJ91" i="14"/>
  <c r="AO91" i="14"/>
  <c r="AB91" i="14"/>
  <c r="AP90" i="14"/>
  <c r="B89" i="6"/>
  <c r="I89" i="6" s="1"/>
  <c r="A94" i="14"/>
  <c r="G94" i="14" s="1"/>
  <c r="B89" i="7"/>
  <c r="B94" i="14"/>
  <c r="C94" i="14"/>
  <c r="E94" i="14"/>
  <c r="B89" i="10"/>
  <c r="AI91" i="14"/>
  <c r="AK91" i="14" s="1"/>
  <c r="C88" i="10"/>
  <c r="E88" i="10"/>
  <c r="D88" i="10"/>
  <c r="D88" i="7" s="1"/>
  <c r="C88" i="7"/>
  <c r="I88" i="7"/>
  <c r="K88" i="7"/>
  <c r="G88" i="7"/>
  <c r="M93" i="14" s="1"/>
  <c r="O93" i="14" s="1"/>
  <c r="F88" i="7"/>
  <c r="H88" i="7" s="1"/>
  <c r="E88" i="7"/>
  <c r="AI92" i="14"/>
  <c r="G87" i="10"/>
  <c r="L87" i="7" s="1"/>
  <c r="AZ92" i="14" s="1"/>
  <c r="C89" i="6"/>
  <c r="J89" i="6" s="1"/>
  <c r="B90" i="1"/>
  <c r="L89" i="1"/>
  <c r="D94" i="14" s="1"/>
  <c r="J88" i="7" l="1"/>
  <c r="J88" i="6"/>
  <c r="AC92" i="14"/>
  <c r="AP91" i="14"/>
  <c r="AY92" i="14"/>
  <c r="AW92" i="14"/>
  <c r="AX93" i="14"/>
  <c r="B90" i="6"/>
  <c r="I90" i="6" s="1"/>
  <c r="A95" i="14"/>
  <c r="G95" i="14" s="1"/>
  <c r="B95" i="14"/>
  <c r="C95" i="14"/>
  <c r="E95" i="14"/>
  <c r="B90" i="7"/>
  <c r="B90" i="10"/>
  <c r="H94" i="14"/>
  <c r="J94" i="14"/>
  <c r="I94" i="14"/>
  <c r="K94" i="14"/>
  <c r="N94" i="14"/>
  <c r="Q94" i="14"/>
  <c r="L94" i="14"/>
  <c r="AH94" i="14" s="1"/>
  <c r="G88" i="10"/>
  <c r="L88" i="7" s="1"/>
  <c r="AY93" i="14" s="1"/>
  <c r="E89" i="10"/>
  <c r="C89" i="10"/>
  <c r="D89" i="10"/>
  <c r="D89" i="7" s="1"/>
  <c r="AQ91" i="14"/>
  <c r="AR91" i="14"/>
  <c r="AS91" i="14"/>
  <c r="AT91" i="14"/>
  <c r="AU91" i="14"/>
  <c r="AO92" i="14"/>
  <c r="AG92" i="14"/>
  <c r="AF92" i="14"/>
  <c r="AD92" i="14"/>
  <c r="AE92" i="14" s="1"/>
  <c r="AJ92" i="14"/>
  <c r="AK92" i="14" s="1"/>
  <c r="AB92" i="14"/>
  <c r="R93" i="14"/>
  <c r="U93" i="14"/>
  <c r="AA93" i="14" s="1"/>
  <c r="X93" i="14"/>
  <c r="Y93" i="14"/>
  <c r="S93" i="14"/>
  <c r="V93" i="14"/>
  <c r="W93" i="14" s="1"/>
  <c r="C89" i="7"/>
  <c r="E89" i="7"/>
  <c r="G89" i="7"/>
  <c r="M94" i="14" s="1"/>
  <c r="O94" i="14" s="1"/>
  <c r="I89" i="7"/>
  <c r="F89" i="7"/>
  <c r="H89" i="7" s="1"/>
  <c r="K89" i="7"/>
  <c r="J89" i="7"/>
  <c r="C90" i="6"/>
  <c r="J90" i="6" s="1"/>
  <c r="B91" i="1"/>
  <c r="L90" i="1"/>
  <c r="D95" i="14" s="1"/>
  <c r="AQ92" i="14" l="1"/>
  <c r="AZ93" i="14"/>
  <c r="AW93" i="14"/>
  <c r="AP92" i="14"/>
  <c r="B91" i="6"/>
  <c r="I91" i="6" s="1"/>
  <c r="B91" i="7"/>
  <c r="B91" i="10"/>
  <c r="A96" i="14"/>
  <c r="G96" i="14" s="1"/>
  <c r="B96" i="14"/>
  <c r="C96" i="14"/>
  <c r="E96" i="14"/>
  <c r="U94" i="14"/>
  <c r="AA94" i="14" s="1"/>
  <c r="AI94" i="14" s="1"/>
  <c r="X94" i="14"/>
  <c r="Y94" i="14"/>
  <c r="R94" i="14"/>
  <c r="S94" i="14"/>
  <c r="V94" i="14"/>
  <c r="W94" i="14" s="1"/>
  <c r="G90" i="7"/>
  <c r="K90" i="7"/>
  <c r="C90" i="7"/>
  <c r="E90" i="7"/>
  <c r="F90" i="7"/>
  <c r="H90" i="7" s="1"/>
  <c r="I90" i="7"/>
  <c r="J90" i="7"/>
  <c r="AC93" i="14"/>
  <c r="E90" i="10"/>
  <c r="C90" i="10"/>
  <c r="D90" i="10"/>
  <c r="D90" i="7" s="1"/>
  <c r="L95" i="14"/>
  <c r="AH95" i="14" s="1"/>
  <c r="Q95" i="14"/>
  <c r="H95" i="14"/>
  <c r="I95" i="14"/>
  <c r="J95" i="14"/>
  <c r="M95" i="14"/>
  <c r="O95" i="14" s="1"/>
  <c r="K95" i="14"/>
  <c r="N95" i="14"/>
  <c r="AF93" i="14"/>
  <c r="AO93" i="14"/>
  <c r="AG93" i="14"/>
  <c r="AJ93" i="14"/>
  <c r="AD93" i="14"/>
  <c r="AE93" i="14" s="1"/>
  <c r="AB93" i="14"/>
  <c r="AS92" i="14"/>
  <c r="AR92" i="14"/>
  <c r="AT92" i="14"/>
  <c r="AU92" i="14"/>
  <c r="AW94" i="14"/>
  <c r="G89" i="10"/>
  <c r="L89" i="7" s="1"/>
  <c r="AY94" i="14" s="1"/>
  <c r="AX94" i="14"/>
  <c r="AI93" i="14"/>
  <c r="C91" i="6"/>
  <c r="J91" i="6" s="1"/>
  <c r="L91" i="1"/>
  <c r="D96" i="14" s="1"/>
  <c r="B92" i="1"/>
  <c r="AK93" i="14" l="1"/>
  <c r="AZ94" i="14"/>
  <c r="AX95" i="14"/>
  <c r="B92" i="6"/>
  <c r="I92" i="6" s="1"/>
  <c r="B97" i="14"/>
  <c r="C97" i="14"/>
  <c r="E97" i="14"/>
  <c r="B92" i="7"/>
  <c r="A97" i="14"/>
  <c r="G97" i="14" s="1"/>
  <c r="B92" i="10"/>
  <c r="K96" i="14"/>
  <c r="Q96" i="14"/>
  <c r="H96" i="14"/>
  <c r="I96" i="14"/>
  <c r="J96" i="14"/>
  <c r="L96" i="14"/>
  <c r="AH96" i="14" s="1"/>
  <c r="N96" i="14"/>
  <c r="E91" i="10"/>
  <c r="C91" i="10"/>
  <c r="D91" i="10"/>
  <c r="D91" i="7" s="1"/>
  <c r="R95" i="14"/>
  <c r="Y95" i="14"/>
  <c r="X95" i="14"/>
  <c r="U95" i="14"/>
  <c r="AA95" i="14" s="1"/>
  <c r="V95" i="14"/>
  <c r="W95" i="14" s="1"/>
  <c r="S95" i="14"/>
  <c r="C91" i="7"/>
  <c r="K91" i="7"/>
  <c r="AX96" i="14" s="1"/>
  <c r="E91" i="7"/>
  <c r="I91" i="7"/>
  <c r="F91" i="7"/>
  <c r="H91" i="7" s="1"/>
  <c r="G91" i="7"/>
  <c r="M96" i="14" s="1"/>
  <c r="O96" i="14" s="1"/>
  <c r="J91" i="7"/>
  <c r="AP93" i="14"/>
  <c r="AW95" i="14"/>
  <c r="G90" i="10"/>
  <c r="L90" i="7" s="1"/>
  <c r="AY95" i="14" s="1"/>
  <c r="AR93" i="14"/>
  <c r="AS93" i="14"/>
  <c r="AQ93" i="14"/>
  <c r="AT93" i="14"/>
  <c r="AU93" i="14"/>
  <c r="AF94" i="14"/>
  <c r="AO94" i="14"/>
  <c r="AD94" i="14"/>
  <c r="AE94" i="14" s="1"/>
  <c r="AG94" i="14"/>
  <c r="AJ94" i="14"/>
  <c r="AK94" i="14" s="1"/>
  <c r="AB94" i="14"/>
  <c r="AC94" i="14"/>
  <c r="L92" i="1"/>
  <c r="D97" i="14" s="1"/>
  <c r="B93" i="1"/>
  <c r="AZ95" i="14" l="1"/>
  <c r="C92" i="6"/>
  <c r="J92" i="6" s="1"/>
  <c r="B93" i="6"/>
  <c r="I93" i="6" s="1"/>
  <c r="B98" i="14"/>
  <c r="E98" i="14"/>
  <c r="A98" i="14"/>
  <c r="G98" i="14" s="1"/>
  <c r="B93" i="7"/>
  <c r="C98" i="14"/>
  <c r="B93" i="10"/>
  <c r="J97" i="14"/>
  <c r="Q97" i="14"/>
  <c r="H97" i="14"/>
  <c r="N97" i="14"/>
  <c r="K97" i="14"/>
  <c r="L97" i="14"/>
  <c r="AH97" i="14" s="1"/>
  <c r="I97" i="14"/>
  <c r="I92" i="7"/>
  <c r="K92" i="7"/>
  <c r="G92" i="7"/>
  <c r="M97" i="14" s="1"/>
  <c r="O97" i="14" s="1"/>
  <c r="E92" i="7"/>
  <c r="F92" i="7"/>
  <c r="H92" i="7" s="1"/>
  <c r="J92" i="7"/>
  <c r="AR94" i="14"/>
  <c r="AS94" i="14"/>
  <c r="AT94" i="14"/>
  <c r="AU94" i="14"/>
  <c r="AB95" i="14"/>
  <c r="AO95" i="14"/>
  <c r="AJ95" i="14"/>
  <c r="AG95" i="14"/>
  <c r="AD95" i="14"/>
  <c r="AE95" i="14" s="1"/>
  <c r="AF95" i="14"/>
  <c r="AQ94" i="14"/>
  <c r="G91" i="10"/>
  <c r="L91" i="7" s="1"/>
  <c r="AZ96" i="14" s="1"/>
  <c r="U96" i="14"/>
  <c r="AA96" i="14" s="1"/>
  <c r="AI96" i="14" s="1"/>
  <c r="X96" i="14"/>
  <c r="Y96" i="14"/>
  <c r="S96" i="14"/>
  <c r="R96" i="14"/>
  <c r="W96" i="14"/>
  <c r="V96" i="14"/>
  <c r="E92" i="10"/>
  <c r="C92" i="10"/>
  <c r="D92" i="10"/>
  <c r="D92" i="7" s="1"/>
  <c r="AP94" i="14"/>
  <c r="AC95" i="14"/>
  <c r="AI95" i="14"/>
  <c r="C93" i="6"/>
  <c r="J93" i="6" s="1"/>
  <c r="L93" i="1"/>
  <c r="D98" i="14" s="1"/>
  <c r="B94" i="1"/>
  <c r="AY96" i="14" l="1"/>
  <c r="AK95" i="14"/>
  <c r="AW96" i="14"/>
  <c r="C92" i="7"/>
  <c r="AC96" i="14"/>
  <c r="AX97" i="14"/>
  <c r="E99" i="14"/>
  <c r="C99" i="14"/>
  <c r="B94" i="7"/>
  <c r="B94" i="10"/>
  <c r="A99" i="14"/>
  <c r="G99" i="14" s="1"/>
  <c r="B99" i="14"/>
  <c r="AW97" i="14"/>
  <c r="G92" i="10"/>
  <c r="L92" i="7" s="1"/>
  <c r="AY97" i="14" s="1"/>
  <c r="AJ96" i="14"/>
  <c r="AK96" i="14" s="1"/>
  <c r="AO96" i="14"/>
  <c r="AB96" i="14"/>
  <c r="AG96" i="14"/>
  <c r="AD96" i="14"/>
  <c r="AE96" i="14" s="1"/>
  <c r="AF96" i="14"/>
  <c r="E93" i="10"/>
  <c r="C93" i="10"/>
  <c r="D93" i="10"/>
  <c r="D93" i="7" s="1"/>
  <c r="C93" i="7"/>
  <c r="E93" i="7"/>
  <c r="K93" i="7"/>
  <c r="F93" i="7"/>
  <c r="H93" i="7" s="1"/>
  <c r="G93" i="7"/>
  <c r="I93" i="7"/>
  <c r="J93" i="7"/>
  <c r="AP95" i="14"/>
  <c r="AQ95" i="14"/>
  <c r="I98" i="14"/>
  <c r="Q98" i="14"/>
  <c r="L98" i="14"/>
  <c r="AH98" i="14" s="1"/>
  <c r="N98" i="14"/>
  <c r="O98" i="14"/>
  <c r="K98" i="14"/>
  <c r="H98" i="14"/>
  <c r="M98" i="14"/>
  <c r="J98" i="14"/>
  <c r="U97" i="14"/>
  <c r="AA97" i="14" s="1"/>
  <c r="AI97" i="14" s="1"/>
  <c r="S97" i="14"/>
  <c r="X97" i="14"/>
  <c r="Y97" i="14"/>
  <c r="R97" i="14"/>
  <c r="V97" i="14"/>
  <c r="W97" i="14" s="1"/>
  <c r="AR95" i="14"/>
  <c r="AS95" i="14"/>
  <c r="AT95" i="14"/>
  <c r="AU95" i="14"/>
  <c r="B94" i="6"/>
  <c r="I94" i="6" s="1"/>
  <c r="B95" i="1"/>
  <c r="L94" i="1"/>
  <c r="D99" i="14" s="1"/>
  <c r="AQ96" i="14" l="1"/>
  <c r="AZ97" i="14"/>
  <c r="C100" i="14"/>
  <c r="B95" i="7"/>
  <c r="A100" i="14"/>
  <c r="G100" i="14" s="1"/>
  <c r="B100" i="14"/>
  <c r="E100" i="14"/>
  <c r="B95" i="10"/>
  <c r="AP96" i="14"/>
  <c r="I99" i="14"/>
  <c r="L99" i="14"/>
  <c r="AH99" i="14" s="1"/>
  <c r="N99" i="14"/>
  <c r="Q99" i="14"/>
  <c r="H99" i="14"/>
  <c r="K99" i="14"/>
  <c r="J99" i="14"/>
  <c r="AS96" i="14"/>
  <c r="AR96" i="14"/>
  <c r="AT96" i="14"/>
  <c r="AU96" i="14"/>
  <c r="E94" i="10"/>
  <c r="D94" i="10"/>
  <c r="D94" i="7" s="1"/>
  <c r="G93" i="10"/>
  <c r="L93" i="7" s="1"/>
  <c r="AZ98" i="14" s="1"/>
  <c r="AX98" i="14"/>
  <c r="R98" i="14"/>
  <c r="X98" i="14"/>
  <c r="Y98" i="14"/>
  <c r="U98" i="14"/>
  <c r="AA98" i="14" s="1"/>
  <c r="V98" i="14"/>
  <c r="W98" i="14" s="1"/>
  <c r="S98" i="14"/>
  <c r="G94" i="7"/>
  <c r="M99" i="14" s="1"/>
  <c r="O99" i="14" s="1"/>
  <c r="F94" i="7"/>
  <c r="H94" i="7" s="1"/>
  <c r="I94" i="7"/>
  <c r="E94" i="7"/>
  <c r="K94" i="7"/>
  <c r="AG97" i="14"/>
  <c r="AF97" i="14"/>
  <c r="AD97" i="14"/>
  <c r="AE97" i="14" s="1"/>
  <c r="AO97" i="14"/>
  <c r="AJ97" i="14"/>
  <c r="AK97" i="14" s="1"/>
  <c r="AB97" i="14"/>
  <c r="AC97" i="14"/>
  <c r="L95" i="1"/>
  <c r="D100" i="14" s="1"/>
  <c r="B95" i="6"/>
  <c r="I95" i="6" s="1"/>
  <c r="B96" i="1"/>
  <c r="C94" i="6"/>
  <c r="J94" i="7" l="1"/>
  <c r="J94" i="6"/>
  <c r="C94" i="7"/>
  <c r="C94" i="10"/>
  <c r="AY98" i="14"/>
  <c r="AW98" i="14"/>
  <c r="C101" i="14"/>
  <c r="E101" i="14"/>
  <c r="B96" i="10"/>
  <c r="B101" i="14"/>
  <c r="B96" i="7"/>
  <c r="A101" i="14"/>
  <c r="G101" i="14" s="1"/>
  <c r="U99" i="14"/>
  <c r="AA99" i="14" s="1"/>
  <c r="X99" i="14"/>
  <c r="Y99" i="14"/>
  <c r="S99" i="14"/>
  <c r="R99" i="14"/>
  <c r="V99" i="14"/>
  <c r="W99" i="14" s="1"/>
  <c r="AC98" i="14"/>
  <c r="AB98" i="14"/>
  <c r="AF98" i="14"/>
  <c r="AG98" i="14"/>
  <c r="AO98" i="14"/>
  <c r="AD98" i="14"/>
  <c r="AE98" i="14" s="1"/>
  <c r="AJ98" i="14"/>
  <c r="AX99" i="14"/>
  <c r="E95" i="10"/>
  <c r="D95" i="10"/>
  <c r="D95" i="7" s="1"/>
  <c r="I100" i="14"/>
  <c r="Q100" i="14"/>
  <c r="J100" i="14"/>
  <c r="H100" i="14"/>
  <c r="K100" i="14"/>
  <c r="L100" i="14"/>
  <c r="AH100" i="14" s="1"/>
  <c r="N100" i="14"/>
  <c r="AQ97" i="14"/>
  <c r="E95" i="7"/>
  <c r="G95" i="7"/>
  <c r="M100" i="14" s="1"/>
  <c r="O100" i="14" s="1"/>
  <c r="K95" i="7"/>
  <c r="F95" i="7"/>
  <c r="H95" i="7" s="1"/>
  <c r="I95" i="7"/>
  <c r="AS97" i="14"/>
  <c r="AR97" i="14"/>
  <c r="AT97" i="14"/>
  <c r="AU97" i="14"/>
  <c r="AI98" i="14"/>
  <c r="AP97" i="14"/>
  <c r="B96" i="6"/>
  <c r="I96" i="6" s="1"/>
  <c r="B97" i="1"/>
  <c r="L96" i="1"/>
  <c r="D101" i="14" s="1"/>
  <c r="C95" i="6"/>
  <c r="J95" i="7" l="1"/>
  <c r="J95" i="6"/>
  <c r="AK98" i="14"/>
  <c r="C95" i="10"/>
  <c r="AX100" i="14" s="1"/>
  <c r="G94" i="10"/>
  <c r="C95" i="7"/>
  <c r="AP98" i="14"/>
  <c r="AJ99" i="14"/>
  <c r="AF99" i="14"/>
  <c r="AO99" i="14"/>
  <c r="AB99" i="14"/>
  <c r="AG99" i="14"/>
  <c r="AD99" i="14"/>
  <c r="AE99" i="14" s="1"/>
  <c r="G96" i="7"/>
  <c r="M101" i="14" s="1"/>
  <c r="O101" i="14" s="1"/>
  <c r="K96" i="7"/>
  <c r="I96" i="7"/>
  <c r="E96" i="7"/>
  <c r="F96" i="7"/>
  <c r="H96" i="7" s="1"/>
  <c r="AC99" i="14"/>
  <c r="E96" i="10"/>
  <c r="D96" i="10"/>
  <c r="D96" i="7" s="1"/>
  <c r="AI99" i="14"/>
  <c r="AS98" i="14"/>
  <c r="AQ98" i="14"/>
  <c r="AR98" i="14"/>
  <c r="AT98" i="14"/>
  <c r="AU98" i="14"/>
  <c r="N101" i="14"/>
  <c r="K101" i="14"/>
  <c r="L101" i="14"/>
  <c r="AH101" i="14" s="1"/>
  <c r="Q101" i="14"/>
  <c r="J101" i="14"/>
  <c r="I101" i="14"/>
  <c r="H101" i="14"/>
  <c r="A102" i="14"/>
  <c r="G102" i="14" s="1"/>
  <c r="B97" i="7"/>
  <c r="B102" i="14"/>
  <c r="C102" i="14"/>
  <c r="E102" i="14"/>
  <c r="B97" i="10"/>
  <c r="S100" i="14"/>
  <c r="Y100" i="14"/>
  <c r="X100" i="14"/>
  <c r="U100" i="14"/>
  <c r="AA100" i="14" s="1"/>
  <c r="AI100" i="14" s="1"/>
  <c r="R100" i="14"/>
  <c r="V100" i="14"/>
  <c r="W100" i="14" s="1"/>
  <c r="L97" i="1"/>
  <c r="D102" i="14" s="1"/>
  <c r="B98" i="1"/>
  <c r="B97" i="6"/>
  <c r="I97" i="6" s="1"/>
  <c r="C96" i="6"/>
  <c r="J96" i="7" l="1"/>
  <c r="J96" i="6"/>
  <c r="G95" i="10"/>
  <c r="L95" i="7" s="1"/>
  <c r="AY100" i="14" s="1"/>
  <c r="AK99" i="14"/>
  <c r="C96" i="7"/>
  <c r="C96" i="10"/>
  <c r="G96" i="10" s="1"/>
  <c r="L94" i="7"/>
  <c r="AW99" i="14"/>
  <c r="AC100" i="14"/>
  <c r="AQ99" i="14"/>
  <c r="AP99" i="14"/>
  <c r="A103" i="14"/>
  <c r="G103" i="14" s="1"/>
  <c r="D103" i="14"/>
  <c r="E103" i="14"/>
  <c r="B103" i="14"/>
  <c r="C103" i="14"/>
  <c r="B98" i="10"/>
  <c r="B98" i="7"/>
  <c r="E97" i="10"/>
  <c r="D97" i="10"/>
  <c r="D97" i="7" s="1"/>
  <c r="L102" i="14"/>
  <c r="AH102" i="14" s="1"/>
  <c r="J102" i="14"/>
  <c r="Q102" i="14"/>
  <c r="H102" i="14"/>
  <c r="I102" i="14"/>
  <c r="K102" i="14"/>
  <c r="N102" i="14"/>
  <c r="AD100" i="14"/>
  <c r="AE100" i="14" s="1"/>
  <c r="AG100" i="14"/>
  <c r="AF100" i="14"/>
  <c r="AJ100" i="14"/>
  <c r="AK100" i="14" s="1"/>
  <c r="AO100" i="14"/>
  <c r="AB100" i="14"/>
  <c r="R101" i="14"/>
  <c r="U101" i="14"/>
  <c r="AA101" i="14" s="1"/>
  <c r="X101" i="14"/>
  <c r="Y101" i="14"/>
  <c r="S101" i="14"/>
  <c r="V101" i="14"/>
  <c r="W101" i="14" s="1"/>
  <c r="AR99" i="14"/>
  <c r="AS99" i="14"/>
  <c r="AT99" i="14"/>
  <c r="AU99" i="14"/>
  <c r="E97" i="7"/>
  <c r="G97" i="7"/>
  <c r="M102" i="14" s="1"/>
  <c r="O102" i="14" s="1"/>
  <c r="I97" i="7"/>
  <c r="F97" i="7"/>
  <c r="H97" i="7" s="1"/>
  <c r="K97" i="7"/>
  <c r="C97" i="6"/>
  <c r="B98" i="6"/>
  <c r="I98" i="6" s="1"/>
  <c r="B99" i="1"/>
  <c r="L98" i="1"/>
  <c r="J97" i="7" l="1"/>
  <c r="J97" i="6"/>
  <c r="AP100" i="14"/>
  <c r="L96" i="7"/>
  <c r="AW101" i="14"/>
  <c r="C97" i="10"/>
  <c r="AX102" i="14" s="1"/>
  <c r="AQ100" i="14"/>
  <c r="AX101" i="14"/>
  <c r="AZ99" i="14"/>
  <c r="AY99" i="14"/>
  <c r="C97" i="7"/>
  <c r="AZ100" i="14"/>
  <c r="AW100" i="14"/>
  <c r="AJ101" i="14"/>
  <c r="AD101" i="14"/>
  <c r="AE101" i="14" s="1"/>
  <c r="AO101" i="14"/>
  <c r="AF101" i="14"/>
  <c r="AG101" i="14"/>
  <c r="AB101" i="14"/>
  <c r="L103" i="14"/>
  <c r="AH103" i="14" s="1"/>
  <c r="H103" i="14"/>
  <c r="I103" i="14"/>
  <c r="J103" i="14"/>
  <c r="Q103" i="14"/>
  <c r="N103" i="14"/>
  <c r="K103" i="14"/>
  <c r="AI101" i="14"/>
  <c r="AC101" i="14"/>
  <c r="AR100" i="14"/>
  <c r="AS100" i="14"/>
  <c r="AT100" i="14"/>
  <c r="AU100" i="14"/>
  <c r="G98" i="7"/>
  <c r="M103" i="14" s="1"/>
  <c r="O103" i="14" s="1"/>
  <c r="E98" i="7"/>
  <c r="K98" i="7"/>
  <c r="F98" i="7"/>
  <c r="H98" i="7" s="1"/>
  <c r="I98" i="7"/>
  <c r="A104" i="14"/>
  <c r="G104" i="14" s="1"/>
  <c r="B104" i="14"/>
  <c r="B99" i="10"/>
  <c r="C104" i="14"/>
  <c r="B99" i="7"/>
  <c r="E104" i="14"/>
  <c r="E98" i="10"/>
  <c r="D98" i="10"/>
  <c r="D98" i="7" s="1"/>
  <c r="U102" i="14"/>
  <c r="AA102" i="14" s="1"/>
  <c r="X102" i="14"/>
  <c r="S102" i="14"/>
  <c r="R102" i="14"/>
  <c r="Y102" i="14"/>
  <c r="V102" i="14"/>
  <c r="W102" i="14" s="1"/>
  <c r="C98" i="6"/>
  <c r="B99" i="6"/>
  <c r="I99" i="6" s="1"/>
  <c r="L99" i="1"/>
  <c r="D104" i="14" s="1"/>
  <c r="B100" i="1"/>
  <c r="J98" i="7" l="1"/>
  <c r="J98" i="6"/>
  <c r="AQ101" i="14"/>
  <c r="G97" i="10"/>
  <c r="L97" i="7" s="1"/>
  <c r="AY102" i="14" s="1"/>
  <c r="AP101" i="14"/>
  <c r="AK101" i="14"/>
  <c r="C98" i="7"/>
  <c r="C98" i="10"/>
  <c r="AZ102" i="14"/>
  <c r="AW102" i="14"/>
  <c r="AY101" i="14"/>
  <c r="AZ101" i="14"/>
  <c r="I99" i="7"/>
  <c r="K99" i="7"/>
  <c r="E99" i="7"/>
  <c r="F99" i="7"/>
  <c r="H99" i="7" s="1"/>
  <c r="G99" i="7"/>
  <c r="M104" i="14" s="1"/>
  <c r="O104" i="14" s="1"/>
  <c r="B105" i="14"/>
  <c r="E105" i="14"/>
  <c r="A105" i="14"/>
  <c r="G105" i="14" s="1"/>
  <c r="B100" i="7"/>
  <c r="C105" i="14"/>
  <c r="B100" i="10"/>
  <c r="AO102" i="14"/>
  <c r="AF102" i="14"/>
  <c r="AB102" i="14"/>
  <c r="AC102" i="14"/>
  <c r="AD102" i="14"/>
  <c r="AE102" i="14" s="1"/>
  <c r="AI102" i="14"/>
  <c r="AK102" i="14" s="1"/>
  <c r="AG102" i="14"/>
  <c r="AJ102" i="14"/>
  <c r="E99" i="10"/>
  <c r="D99" i="10"/>
  <c r="D99" i="7" s="1"/>
  <c r="K104" i="14"/>
  <c r="Q104" i="14"/>
  <c r="H104" i="14"/>
  <c r="I104" i="14"/>
  <c r="N104" i="14"/>
  <c r="J104" i="14"/>
  <c r="L104" i="14"/>
  <c r="AH104" i="14" s="1"/>
  <c r="R103" i="14"/>
  <c r="Y103" i="14"/>
  <c r="X103" i="14"/>
  <c r="U103" i="14"/>
  <c r="AA103" i="14" s="1"/>
  <c r="AI103" i="14" s="1"/>
  <c r="V103" i="14"/>
  <c r="W103" i="14" s="1"/>
  <c r="S103" i="14"/>
  <c r="AW103" i="14"/>
  <c r="G98" i="10"/>
  <c r="L98" i="7" s="1"/>
  <c r="AZ103" i="14" s="1"/>
  <c r="AX103" i="14"/>
  <c r="AR101" i="14"/>
  <c r="AS101" i="14"/>
  <c r="AT101" i="14"/>
  <c r="AU101" i="14"/>
  <c r="C99" i="6"/>
  <c r="B100" i="6"/>
  <c r="I100" i="6" s="1"/>
  <c r="B101" i="1"/>
  <c r="L100" i="1"/>
  <c r="D105" i="14" s="1"/>
  <c r="J99" i="7" l="1"/>
  <c r="J99" i="6"/>
  <c r="C99" i="7"/>
  <c r="C99" i="10"/>
  <c r="AY103" i="14"/>
  <c r="AC103" i="14"/>
  <c r="E100" i="10"/>
  <c r="D100" i="10"/>
  <c r="D100" i="7" s="1"/>
  <c r="U104" i="14"/>
  <c r="AA104" i="14" s="1"/>
  <c r="X104" i="14"/>
  <c r="Y104" i="14"/>
  <c r="S104" i="14"/>
  <c r="R104" i="14"/>
  <c r="V104" i="14"/>
  <c r="W104" i="14" s="1"/>
  <c r="E106" i="14"/>
  <c r="C106" i="14"/>
  <c r="B106" i="14"/>
  <c r="A106" i="14"/>
  <c r="G106" i="14" s="1"/>
  <c r="B101" i="7"/>
  <c r="B101" i="10"/>
  <c r="G100" i="7"/>
  <c r="I100" i="7"/>
  <c r="K100" i="7"/>
  <c r="E100" i="7"/>
  <c r="F100" i="7"/>
  <c r="H100" i="7" s="1"/>
  <c r="AQ102" i="14"/>
  <c r="J105" i="14"/>
  <c r="Q105" i="14"/>
  <c r="H105" i="14"/>
  <c r="L105" i="14"/>
  <c r="AH105" i="14" s="1"/>
  <c r="I105" i="14"/>
  <c r="M105" i="14"/>
  <c r="O105" i="14" s="1"/>
  <c r="K105" i="14"/>
  <c r="N105" i="14"/>
  <c r="AS102" i="14"/>
  <c r="AR102" i="14"/>
  <c r="AT102" i="14"/>
  <c r="AU102" i="14"/>
  <c r="AP102" i="14"/>
  <c r="AG103" i="14"/>
  <c r="AO103" i="14"/>
  <c r="AQ103" i="14" s="1"/>
  <c r="AF103" i="14"/>
  <c r="AJ103" i="14"/>
  <c r="AK103" i="14" s="1"/>
  <c r="AD103" i="14"/>
  <c r="AE103" i="14" s="1"/>
  <c r="AB103" i="14"/>
  <c r="AW104" i="14"/>
  <c r="G99" i="10"/>
  <c r="L99" i="7" s="1"/>
  <c r="AZ104" i="14" s="1"/>
  <c r="AX104" i="14"/>
  <c r="B101" i="6"/>
  <c r="I101" i="6" s="1"/>
  <c r="L101" i="1"/>
  <c r="D106" i="14" s="1"/>
  <c r="B102" i="1"/>
  <c r="C100" i="6"/>
  <c r="J100" i="7" l="1"/>
  <c r="J100" i="6"/>
  <c r="AP103" i="14"/>
  <c r="AY104" i="14"/>
  <c r="C100" i="10"/>
  <c r="AX105" i="14" s="1"/>
  <c r="C100" i="7"/>
  <c r="K101" i="7"/>
  <c r="E101" i="7"/>
  <c r="I101" i="7"/>
  <c r="F101" i="7"/>
  <c r="H101" i="7" s="1"/>
  <c r="G101" i="7"/>
  <c r="M106" i="14" s="1"/>
  <c r="O106" i="14" s="1"/>
  <c r="U105" i="14"/>
  <c r="AA105" i="14" s="1"/>
  <c r="AI105" i="14" s="1"/>
  <c r="X105" i="14"/>
  <c r="Y105" i="14"/>
  <c r="R105" i="14"/>
  <c r="S105" i="14"/>
  <c r="V105" i="14"/>
  <c r="W105" i="14" s="1"/>
  <c r="B107" i="14"/>
  <c r="A107" i="14"/>
  <c r="G107" i="14" s="1"/>
  <c r="E107" i="14"/>
  <c r="C107" i="14"/>
  <c r="B102" i="7"/>
  <c r="B102" i="10"/>
  <c r="I106" i="14"/>
  <c r="Q106" i="14"/>
  <c r="H106" i="14"/>
  <c r="J106" i="14"/>
  <c r="N106" i="14"/>
  <c r="L106" i="14"/>
  <c r="AH106" i="14" s="1"/>
  <c r="K106" i="14"/>
  <c r="AJ104" i="14"/>
  <c r="AG104" i="14"/>
  <c r="AD104" i="14"/>
  <c r="AE104" i="14" s="1"/>
  <c r="AO104" i="14"/>
  <c r="AB104" i="14"/>
  <c r="AF104" i="14"/>
  <c r="AR103" i="14"/>
  <c r="AS103" i="14"/>
  <c r="AT103" i="14"/>
  <c r="AU103" i="14"/>
  <c r="AI104" i="14"/>
  <c r="AK104" i="14" s="1"/>
  <c r="E101" i="10"/>
  <c r="C101" i="10"/>
  <c r="D101" i="10"/>
  <c r="D101" i="7" s="1"/>
  <c r="AC104" i="14"/>
  <c r="B102" i="6"/>
  <c r="I102" i="6" s="1"/>
  <c r="B103" i="1"/>
  <c r="B104" i="1" s="1"/>
  <c r="L102" i="1"/>
  <c r="D107" i="14" s="1"/>
  <c r="C101" i="6"/>
  <c r="J101" i="7" l="1"/>
  <c r="J101" i="6"/>
  <c r="E109" i="14"/>
  <c r="D109" i="14"/>
  <c r="C109" i="14"/>
  <c r="B109" i="14"/>
  <c r="A109" i="14"/>
  <c r="G109" i="14" s="1"/>
  <c r="B104" i="6"/>
  <c r="I104" i="6" s="1"/>
  <c r="B104" i="7"/>
  <c r="B104" i="10"/>
  <c r="AC105" i="14"/>
  <c r="C101" i="7"/>
  <c r="G100" i="10"/>
  <c r="L100" i="7" s="1"/>
  <c r="AY105" i="14" s="1"/>
  <c r="L104" i="1"/>
  <c r="B105" i="1"/>
  <c r="AP104" i="14"/>
  <c r="AW106" i="14"/>
  <c r="G101" i="10"/>
  <c r="L101" i="7" s="1"/>
  <c r="AY106" i="14" s="1"/>
  <c r="AX106" i="14"/>
  <c r="E102" i="10"/>
  <c r="D102" i="10"/>
  <c r="D102" i="7" s="1"/>
  <c r="E108" i="14"/>
  <c r="B108" i="14"/>
  <c r="C108" i="14"/>
  <c r="A108" i="14"/>
  <c r="G108" i="14" s="1"/>
  <c r="B103" i="7"/>
  <c r="B103" i="10"/>
  <c r="G102" i="7"/>
  <c r="I102" i="7"/>
  <c r="E102" i="7"/>
  <c r="F102" i="7"/>
  <c r="H102" i="7" s="1"/>
  <c r="K102" i="7"/>
  <c r="R106" i="14"/>
  <c r="X106" i="14"/>
  <c r="Y106" i="14"/>
  <c r="U106" i="14"/>
  <c r="AA106" i="14" s="1"/>
  <c r="AI106" i="14" s="1"/>
  <c r="V106" i="14"/>
  <c r="W106" i="14" s="1"/>
  <c r="S106" i="14"/>
  <c r="M107" i="14"/>
  <c r="O107" i="14" s="1"/>
  <c r="H107" i="14"/>
  <c r="I107" i="14"/>
  <c r="J107" i="14"/>
  <c r="K107" i="14"/>
  <c r="L107" i="14"/>
  <c r="AH107" i="14" s="1"/>
  <c r="N107" i="14"/>
  <c r="Q107" i="14"/>
  <c r="AQ104" i="14"/>
  <c r="AS104" i="14"/>
  <c r="AR104" i="14"/>
  <c r="AT104" i="14"/>
  <c r="AU104" i="14"/>
  <c r="AO105" i="14"/>
  <c r="AQ105" i="14" s="1"/>
  <c r="AD105" i="14"/>
  <c r="AE105" i="14" s="1"/>
  <c r="AF105" i="14"/>
  <c r="AJ105" i="14"/>
  <c r="AK105" i="14" s="1"/>
  <c r="AG105" i="14"/>
  <c r="AB105" i="14"/>
  <c r="B103" i="6"/>
  <c r="I103" i="6" s="1"/>
  <c r="E8" i="14"/>
  <c r="L103" i="1"/>
  <c r="D8" i="14" s="1"/>
  <c r="C102" i="6"/>
  <c r="J102" i="7" l="1"/>
  <c r="J102" i="6"/>
  <c r="E104" i="10"/>
  <c r="D104" i="10"/>
  <c r="C104" i="10"/>
  <c r="G104" i="10" s="1"/>
  <c r="E104" i="7"/>
  <c r="G104" i="7"/>
  <c r="I104" i="7"/>
  <c r="C104" i="7"/>
  <c r="K104" i="7"/>
  <c r="J104" i="7"/>
  <c r="D104" i="7"/>
  <c r="L104" i="7"/>
  <c r="F104" i="7"/>
  <c r="H104" i="7" s="1"/>
  <c r="C104" i="6"/>
  <c r="J104" i="6" s="1"/>
  <c r="B110" i="14"/>
  <c r="A110" i="14"/>
  <c r="G110" i="14" s="1"/>
  <c r="B105" i="7"/>
  <c r="E110" i="14"/>
  <c r="D110" i="14"/>
  <c r="C110" i="14"/>
  <c r="B105" i="6"/>
  <c r="I105" i="6" s="1"/>
  <c r="B105" i="10"/>
  <c r="N109" i="14"/>
  <c r="K109" i="14"/>
  <c r="M109" i="14"/>
  <c r="O109" i="14" s="1"/>
  <c r="J109" i="14"/>
  <c r="I109" i="14"/>
  <c r="Q109" i="14"/>
  <c r="L109" i="14"/>
  <c r="AH109" i="14" s="1"/>
  <c r="H109" i="14"/>
  <c r="C102" i="10"/>
  <c r="AZ105" i="14"/>
  <c r="L105" i="1"/>
  <c r="B106" i="1"/>
  <c r="C102" i="7"/>
  <c r="D108" i="14"/>
  <c r="J108" i="14" s="1"/>
  <c r="AZ106" i="14"/>
  <c r="AW105" i="14"/>
  <c r="E103" i="7"/>
  <c r="G103" i="7"/>
  <c r="K103" i="7"/>
  <c r="F103" i="7"/>
  <c r="I103" i="7"/>
  <c r="I108" i="14"/>
  <c r="H108" i="14"/>
  <c r="Q108" i="14"/>
  <c r="L108" i="14"/>
  <c r="AH108" i="14" s="1"/>
  <c r="M108" i="14"/>
  <c r="O108" i="14" s="1"/>
  <c r="K108" i="14"/>
  <c r="N108" i="14"/>
  <c r="AO106" i="14"/>
  <c r="AD106" i="14"/>
  <c r="AE106" i="14" s="1"/>
  <c r="AC106" i="14"/>
  <c r="AJ106" i="14"/>
  <c r="AK106" i="14" s="1"/>
  <c r="AB106" i="14"/>
  <c r="AG106" i="14"/>
  <c r="AF106" i="14"/>
  <c r="U107" i="14"/>
  <c r="AA107" i="14" s="1"/>
  <c r="X107" i="14"/>
  <c r="Y107" i="14"/>
  <c r="R107" i="14"/>
  <c r="S107" i="14"/>
  <c r="V107" i="14"/>
  <c r="W107" i="14" s="1"/>
  <c r="AP105" i="14"/>
  <c r="AS105" i="14"/>
  <c r="AR105" i="14"/>
  <c r="AT105" i="14"/>
  <c r="AU105" i="14"/>
  <c r="E103" i="10"/>
  <c r="D103" i="10"/>
  <c r="D103" i="7" s="1"/>
  <c r="AW107" i="14"/>
  <c r="G102" i="10"/>
  <c r="L102" i="7" s="1"/>
  <c r="AZ107" i="14" s="1"/>
  <c r="AX107" i="14"/>
  <c r="C103" i="6"/>
  <c r="J103" i="6" s="1"/>
  <c r="K8" i="14"/>
  <c r="J8" i="14"/>
  <c r="M110" i="14" l="1"/>
  <c r="O110" i="14" s="1"/>
  <c r="L110" i="14"/>
  <c r="AH110" i="14" s="1"/>
  <c r="K110" i="14"/>
  <c r="I110" i="14"/>
  <c r="Q110" i="14"/>
  <c r="H110" i="14"/>
  <c r="N110" i="14"/>
  <c r="J110" i="14"/>
  <c r="C105" i="10"/>
  <c r="G105" i="10" s="1"/>
  <c r="E105" i="10"/>
  <c r="D105" i="10"/>
  <c r="D105" i="7" s="1"/>
  <c r="C105" i="6"/>
  <c r="J105" i="6" s="1"/>
  <c r="V109" i="14"/>
  <c r="S109" i="14"/>
  <c r="R109" i="14"/>
  <c r="Y109" i="14"/>
  <c r="X109" i="14"/>
  <c r="W109" i="14"/>
  <c r="U109" i="14"/>
  <c r="AA109" i="14" s="1"/>
  <c r="E111" i="14"/>
  <c r="D111" i="14"/>
  <c r="C111" i="14"/>
  <c r="B111" i="14"/>
  <c r="A111" i="14"/>
  <c r="G111" i="14" s="1"/>
  <c r="B106" i="7"/>
  <c r="B106" i="10"/>
  <c r="B106" i="6"/>
  <c r="I106" i="6" s="1"/>
  <c r="K105" i="7"/>
  <c r="L105" i="7"/>
  <c r="E105" i="7"/>
  <c r="I105" i="7"/>
  <c r="F105" i="7"/>
  <c r="H105" i="7" s="1"/>
  <c r="J105" i="7"/>
  <c r="G105" i="7"/>
  <c r="C105" i="7"/>
  <c r="H103" i="7"/>
  <c r="AY107" i="14"/>
  <c r="L106" i="1"/>
  <c r="B107" i="1"/>
  <c r="AJ107" i="14"/>
  <c r="AO107" i="14"/>
  <c r="AG107" i="14"/>
  <c r="AF107" i="14"/>
  <c r="AD107" i="14"/>
  <c r="AE107" i="14" s="1"/>
  <c r="AB107" i="14"/>
  <c r="AC107" i="14"/>
  <c r="AS106" i="14"/>
  <c r="AR106" i="14"/>
  <c r="AQ106" i="14"/>
  <c r="AT106" i="14"/>
  <c r="AU106" i="14"/>
  <c r="AP106" i="14"/>
  <c r="AI107" i="14"/>
  <c r="AK107" i="14" s="1"/>
  <c r="S108" i="14"/>
  <c r="Y108" i="14"/>
  <c r="R108" i="14"/>
  <c r="U108" i="14"/>
  <c r="AA108" i="14" s="1"/>
  <c r="X108" i="14"/>
  <c r="V108" i="14"/>
  <c r="W108" i="14" s="1"/>
  <c r="C103" i="10"/>
  <c r="C103" i="7"/>
  <c r="O8" i="14"/>
  <c r="M8" i="14"/>
  <c r="Y8" i="14"/>
  <c r="AQ107" i="14" l="1"/>
  <c r="X110" i="14"/>
  <c r="V110" i="14"/>
  <c r="W110" i="14" s="1"/>
  <c r="U110" i="14"/>
  <c r="AA110" i="14" s="1"/>
  <c r="S110" i="14"/>
  <c r="R110" i="14"/>
  <c r="Y110" i="14"/>
  <c r="C106" i="6"/>
  <c r="J106" i="6" s="1"/>
  <c r="AD109" i="14"/>
  <c r="AE109" i="14" s="1"/>
  <c r="AC109" i="14"/>
  <c r="AJ109" i="14"/>
  <c r="AB109" i="14"/>
  <c r="AI109" i="14"/>
  <c r="AK109" i="14" s="1"/>
  <c r="AG109" i="14"/>
  <c r="AF109" i="14"/>
  <c r="C106" i="10"/>
  <c r="G106" i="10" s="1"/>
  <c r="E106" i="10"/>
  <c r="D106" i="10"/>
  <c r="I106" i="7"/>
  <c r="J106" i="7"/>
  <c r="H106" i="7"/>
  <c r="F106" i="7"/>
  <c r="K106" i="7"/>
  <c r="D106" i="7"/>
  <c r="E106" i="7"/>
  <c r="C106" i="7"/>
  <c r="L106" i="7"/>
  <c r="G106" i="7"/>
  <c r="E112" i="14"/>
  <c r="D112" i="14"/>
  <c r="B107" i="10"/>
  <c r="C112" i="14"/>
  <c r="B112" i="14"/>
  <c r="B107" i="7"/>
  <c r="A112" i="14"/>
  <c r="G112" i="14" s="1"/>
  <c r="B107" i="6"/>
  <c r="I107" i="6" s="1"/>
  <c r="M111" i="14"/>
  <c r="O111" i="14" s="1"/>
  <c r="L111" i="14"/>
  <c r="AH111" i="14" s="1"/>
  <c r="K111" i="14"/>
  <c r="I111" i="14"/>
  <c r="Q111" i="14"/>
  <c r="H111" i="14"/>
  <c r="J111" i="14"/>
  <c r="N111" i="14"/>
  <c r="AI108" i="14"/>
  <c r="L107" i="1"/>
  <c r="B108" i="1"/>
  <c r="AC108" i="14"/>
  <c r="AO108" i="14"/>
  <c r="AS108" i="14" s="1"/>
  <c r="AD108" i="14"/>
  <c r="AE108" i="14" s="1"/>
  <c r="AJ108" i="14"/>
  <c r="AF108" i="14"/>
  <c r="AG108" i="14"/>
  <c r="AB108" i="14"/>
  <c r="AP107" i="14"/>
  <c r="AR107" i="14"/>
  <c r="AS107" i="14"/>
  <c r="AT107" i="14"/>
  <c r="AU107" i="14"/>
  <c r="J103" i="7"/>
  <c r="G103" i="10"/>
  <c r="L103" i="7" s="1"/>
  <c r="AX108" i="14"/>
  <c r="AF8" i="14"/>
  <c r="AI8" i="14"/>
  <c r="AG8" i="14"/>
  <c r="AQ108" i="14" l="1"/>
  <c r="C107" i="6"/>
  <c r="J107" i="6" s="1"/>
  <c r="M112" i="14"/>
  <c r="O112" i="14" s="1"/>
  <c r="L112" i="14"/>
  <c r="AH112" i="14" s="1"/>
  <c r="K112" i="14"/>
  <c r="I112" i="14"/>
  <c r="Q112" i="14"/>
  <c r="H112" i="14"/>
  <c r="N112" i="14"/>
  <c r="J112" i="14"/>
  <c r="L107" i="7"/>
  <c r="I107" i="7"/>
  <c r="E107" i="7"/>
  <c r="C107" i="7"/>
  <c r="K107" i="7"/>
  <c r="G107" i="7"/>
  <c r="F107" i="7"/>
  <c r="H107" i="7" s="1"/>
  <c r="J107" i="7"/>
  <c r="AC110" i="14"/>
  <c r="AI110" i="14"/>
  <c r="AK110" i="14" s="1"/>
  <c r="AJ110" i="14"/>
  <c r="AB110" i="14"/>
  <c r="AG110" i="14"/>
  <c r="AF110" i="14"/>
  <c r="AD110" i="14"/>
  <c r="AE110" i="14" s="1"/>
  <c r="X111" i="14"/>
  <c r="V111" i="14"/>
  <c r="W111" i="14" s="1"/>
  <c r="S111" i="14"/>
  <c r="U111" i="14"/>
  <c r="AA111" i="14" s="1"/>
  <c r="R111" i="14"/>
  <c r="Y111" i="14"/>
  <c r="C113" i="14"/>
  <c r="B113" i="14"/>
  <c r="A113" i="14"/>
  <c r="G113" i="14" s="1"/>
  <c r="E113" i="14"/>
  <c r="B108" i="7"/>
  <c r="D113" i="14"/>
  <c r="B108" i="10"/>
  <c r="B108" i="6"/>
  <c r="I108" i="6" s="1"/>
  <c r="C107" i="10"/>
  <c r="G107" i="10" s="1"/>
  <c r="D107" i="10"/>
  <c r="D107" i="7" s="1"/>
  <c r="E107" i="10"/>
  <c r="AP108" i="14"/>
  <c r="AK108" i="14"/>
  <c r="AZ108" i="14"/>
  <c r="AY108" i="14"/>
  <c r="L108" i="1"/>
  <c r="B109" i="1"/>
  <c r="AR108" i="14"/>
  <c r="AT108" i="14"/>
  <c r="AW108" i="14"/>
  <c r="AU108" i="14"/>
  <c r="AK8" i="14"/>
  <c r="AT8" i="14"/>
  <c r="AS8" i="14"/>
  <c r="AU8" i="14"/>
  <c r="C108" i="6" l="1"/>
  <c r="J108" i="6" s="1"/>
  <c r="R112" i="14"/>
  <c r="Y112" i="14"/>
  <c r="X112" i="14"/>
  <c r="V112" i="14"/>
  <c r="W112" i="14" s="1"/>
  <c r="U112" i="14"/>
  <c r="AA112" i="14" s="1"/>
  <c r="S112" i="14"/>
  <c r="E108" i="10"/>
  <c r="D108" i="10"/>
  <c r="D108" i="7" s="1"/>
  <c r="C108" i="10"/>
  <c r="G108" i="10" s="1"/>
  <c r="AK111" i="14"/>
  <c r="AJ111" i="14"/>
  <c r="AB111" i="14"/>
  <c r="AI111" i="14"/>
  <c r="AG111" i="14"/>
  <c r="AF111" i="14"/>
  <c r="AC111" i="14"/>
  <c r="AD111" i="14"/>
  <c r="AE111" i="14" s="1"/>
  <c r="L108" i="7"/>
  <c r="I108" i="7"/>
  <c r="E108" i="7"/>
  <c r="C108" i="7"/>
  <c r="K108" i="7"/>
  <c r="F108" i="7"/>
  <c r="H108" i="7" s="1"/>
  <c r="J108" i="7"/>
  <c r="G108" i="7"/>
  <c r="Q113" i="14"/>
  <c r="L113" i="14"/>
  <c r="AH113" i="14" s="1"/>
  <c r="K113" i="14"/>
  <c r="H113" i="14"/>
  <c r="O113" i="14"/>
  <c r="J113" i="14"/>
  <c r="M113" i="14"/>
  <c r="I113" i="14"/>
  <c r="N113" i="14"/>
  <c r="B114" i="14"/>
  <c r="A114" i="14"/>
  <c r="G114" i="14" s="1"/>
  <c r="E114" i="14"/>
  <c r="D114" i="14"/>
  <c r="B109" i="6"/>
  <c r="I109" i="6" s="1"/>
  <c r="B109" i="10"/>
  <c r="C114" i="14"/>
  <c r="B109" i="7"/>
  <c r="L109" i="1"/>
  <c r="B110" i="1"/>
  <c r="E115" i="14" l="1"/>
  <c r="D115" i="14"/>
  <c r="C115" i="14"/>
  <c r="B115" i="14"/>
  <c r="A115" i="14"/>
  <c r="G115" i="14" s="1"/>
  <c r="B110" i="7"/>
  <c r="B110" i="10"/>
  <c r="B110" i="6"/>
  <c r="I110" i="6" s="1"/>
  <c r="AC112" i="14"/>
  <c r="AB112" i="14"/>
  <c r="AJ112" i="14"/>
  <c r="AI112" i="14"/>
  <c r="AK112" i="14" s="1"/>
  <c r="AG112" i="14"/>
  <c r="AF112" i="14"/>
  <c r="AD112" i="14"/>
  <c r="AE112" i="14" s="1"/>
  <c r="N114" i="14"/>
  <c r="L114" i="14"/>
  <c r="AH114" i="14" s="1"/>
  <c r="K114" i="14"/>
  <c r="H114" i="14"/>
  <c r="I114" i="14"/>
  <c r="O114" i="14"/>
  <c r="M114" i="14"/>
  <c r="Q114" i="14"/>
  <c r="J114" i="14"/>
  <c r="G109" i="7"/>
  <c r="C109" i="7"/>
  <c r="K109" i="7"/>
  <c r="I109" i="7"/>
  <c r="E109" i="7"/>
  <c r="D109" i="7"/>
  <c r="F109" i="7"/>
  <c r="L109" i="7"/>
  <c r="J109" i="7"/>
  <c r="Y113" i="14"/>
  <c r="U113" i="14"/>
  <c r="AA113" i="14" s="1"/>
  <c r="S113" i="14"/>
  <c r="X113" i="14"/>
  <c r="V113" i="14"/>
  <c r="W113" i="14" s="1"/>
  <c r="R113" i="14"/>
  <c r="C109" i="6"/>
  <c r="J109" i="6" s="1"/>
  <c r="C109" i="10"/>
  <c r="G109" i="10" s="1"/>
  <c r="D109" i="10"/>
  <c r="E109" i="10"/>
  <c r="L110" i="1"/>
  <c r="B111" i="1"/>
  <c r="C110" i="6" l="1"/>
  <c r="J110" i="6" s="1"/>
  <c r="H109" i="7"/>
  <c r="U114" i="14"/>
  <c r="AA114" i="14" s="1"/>
  <c r="S114" i="14"/>
  <c r="R114" i="14"/>
  <c r="W114" i="14"/>
  <c r="Y114" i="14"/>
  <c r="X114" i="14"/>
  <c r="V114" i="14"/>
  <c r="E110" i="10"/>
  <c r="C110" i="10"/>
  <c r="G110" i="10" s="1"/>
  <c r="D110" i="10"/>
  <c r="B111" i="7"/>
  <c r="E116" i="14"/>
  <c r="D116" i="14"/>
  <c r="C116" i="14"/>
  <c r="B116" i="14"/>
  <c r="A116" i="14"/>
  <c r="G116" i="14" s="1"/>
  <c r="B111" i="10"/>
  <c r="B111" i="6"/>
  <c r="I111" i="6" s="1"/>
  <c r="L110" i="7"/>
  <c r="E110" i="7"/>
  <c r="K110" i="7"/>
  <c r="C110" i="7"/>
  <c r="F110" i="7"/>
  <c r="H110" i="7" s="1"/>
  <c r="I110" i="7"/>
  <c r="D110" i="7"/>
  <c r="G110" i="7"/>
  <c r="J110" i="7"/>
  <c r="J115" i="14"/>
  <c r="I115" i="14"/>
  <c r="O115" i="14"/>
  <c r="H115" i="14"/>
  <c r="L115" i="14"/>
  <c r="AH115" i="14" s="1"/>
  <c r="M115" i="14"/>
  <c r="Q115" i="14"/>
  <c r="K115" i="14"/>
  <c r="N115" i="14"/>
  <c r="AC113" i="14"/>
  <c r="AG113" i="14"/>
  <c r="AF113" i="14"/>
  <c r="AD113" i="14"/>
  <c r="AE113" i="14" s="1"/>
  <c r="AB113" i="14"/>
  <c r="AJ113" i="14"/>
  <c r="AK113" i="14" s="1"/>
  <c r="AI113" i="14"/>
  <c r="L111" i="1"/>
  <c r="B112" i="1"/>
  <c r="K111" i="7" l="1"/>
  <c r="C111" i="7"/>
  <c r="J111" i="7"/>
  <c r="E111" i="7"/>
  <c r="H111" i="7"/>
  <c r="F111" i="7"/>
  <c r="L111" i="7"/>
  <c r="G111" i="7"/>
  <c r="I111" i="7"/>
  <c r="V115" i="14"/>
  <c r="W115" i="14" s="1"/>
  <c r="Y115" i="14"/>
  <c r="X115" i="14"/>
  <c r="U115" i="14"/>
  <c r="AA115" i="14" s="1"/>
  <c r="S115" i="14"/>
  <c r="R115" i="14"/>
  <c r="C111" i="6"/>
  <c r="J111" i="6" s="1"/>
  <c r="E111" i="10"/>
  <c r="C111" i="10"/>
  <c r="G111" i="10" s="1"/>
  <c r="D111" i="10"/>
  <c r="D111" i="7" s="1"/>
  <c r="AB114" i="14"/>
  <c r="AF114" i="14"/>
  <c r="AI114" i="14"/>
  <c r="AK114" i="14" s="1"/>
  <c r="AC114" i="14"/>
  <c r="AG114" i="14"/>
  <c r="AD114" i="14"/>
  <c r="AE114" i="14" s="1"/>
  <c r="AJ114" i="14"/>
  <c r="Q116" i="14"/>
  <c r="N116" i="14"/>
  <c r="K116" i="14"/>
  <c r="M116" i="14"/>
  <c r="O116" i="14" s="1"/>
  <c r="H116" i="14"/>
  <c r="L116" i="14"/>
  <c r="AH116" i="14" s="1"/>
  <c r="I116" i="14"/>
  <c r="A117" i="14"/>
  <c r="G117" i="14" s="1"/>
  <c r="B112" i="10"/>
  <c r="E117" i="14"/>
  <c r="D117" i="14"/>
  <c r="B112" i="7"/>
  <c r="C117" i="14"/>
  <c r="B117" i="14"/>
  <c r="B112" i="6"/>
  <c r="I112" i="6" s="1"/>
  <c r="J116" i="14"/>
  <c r="L112" i="1"/>
  <c r="B113" i="1"/>
  <c r="R116" i="14" l="1"/>
  <c r="E112" i="7"/>
  <c r="G112" i="7"/>
  <c r="I112" i="7"/>
  <c r="F112" i="7"/>
  <c r="H112" i="7" s="1"/>
  <c r="K112" i="7"/>
  <c r="D112" i="7"/>
  <c r="J112" i="7"/>
  <c r="L112" i="7"/>
  <c r="C112" i="7"/>
  <c r="E118" i="14"/>
  <c r="B113" i="7"/>
  <c r="D118" i="14"/>
  <c r="C118" i="14"/>
  <c r="B118" i="14"/>
  <c r="A118" i="14"/>
  <c r="G118" i="14" s="1"/>
  <c r="B113" i="10"/>
  <c r="B113" i="6"/>
  <c r="I113" i="6" s="1"/>
  <c r="AD115" i="14"/>
  <c r="AE115" i="14" s="1"/>
  <c r="AC115" i="14"/>
  <c r="AI115" i="14"/>
  <c r="AK115" i="14" s="1"/>
  <c r="AJ115" i="14"/>
  <c r="AB115" i="14"/>
  <c r="AG115" i="14"/>
  <c r="AF115" i="14"/>
  <c r="E112" i="10"/>
  <c r="D112" i="10"/>
  <c r="C112" i="10"/>
  <c r="G112" i="10" s="1"/>
  <c r="X116" i="14"/>
  <c r="S116" i="14"/>
  <c r="Y116" i="14"/>
  <c r="U116" i="14"/>
  <c r="AA116" i="14" s="1"/>
  <c r="V116" i="14"/>
  <c r="W116" i="14" s="1"/>
  <c r="Q117" i="14"/>
  <c r="L117" i="14"/>
  <c r="AH117" i="14" s="1"/>
  <c r="K117" i="14"/>
  <c r="M117" i="14"/>
  <c r="O117" i="14" s="1"/>
  <c r="H117" i="14"/>
  <c r="N117" i="14"/>
  <c r="J117" i="14"/>
  <c r="I117" i="14"/>
  <c r="C112" i="6"/>
  <c r="J112" i="6" s="1"/>
  <c r="L113" i="1"/>
  <c r="B114" i="1"/>
  <c r="AF116" i="14" l="1"/>
  <c r="AC116" i="14"/>
  <c r="AB116" i="14"/>
  <c r="AJ116" i="14"/>
  <c r="AD116" i="14"/>
  <c r="AE116" i="14" s="1"/>
  <c r="AI116" i="14"/>
  <c r="AK116" i="14" s="1"/>
  <c r="AG116" i="14"/>
  <c r="J118" i="14"/>
  <c r="H118" i="14"/>
  <c r="Q118" i="14"/>
  <c r="I118" i="14"/>
  <c r="N118" i="14"/>
  <c r="L118" i="14"/>
  <c r="AH118" i="14" s="1"/>
  <c r="M118" i="14"/>
  <c r="O118" i="14" s="1"/>
  <c r="K118" i="14"/>
  <c r="B119" i="14"/>
  <c r="B114" i="7"/>
  <c r="A119" i="14"/>
  <c r="G119" i="14" s="1"/>
  <c r="E119" i="14"/>
  <c r="D119" i="14"/>
  <c r="B114" i="10"/>
  <c r="C119" i="14"/>
  <c r="B114" i="6"/>
  <c r="I114" i="6" s="1"/>
  <c r="L113" i="7"/>
  <c r="E113" i="7"/>
  <c r="G113" i="7"/>
  <c r="F113" i="7"/>
  <c r="H113" i="7" s="1"/>
  <c r="K113" i="7"/>
  <c r="I113" i="7"/>
  <c r="D113" i="7"/>
  <c r="J113" i="7"/>
  <c r="C113" i="7"/>
  <c r="V117" i="14"/>
  <c r="W117" i="14" s="1"/>
  <c r="Y117" i="14"/>
  <c r="X117" i="14"/>
  <c r="U117" i="14"/>
  <c r="AA117" i="14" s="1"/>
  <c r="S117" i="14"/>
  <c r="R117" i="14"/>
  <c r="C113" i="6"/>
  <c r="J113" i="6" s="1"/>
  <c r="C113" i="10"/>
  <c r="G113" i="10" s="1"/>
  <c r="E113" i="10"/>
  <c r="D113" i="10"/>
  <c r="L114" i="1"/>
  <c r="B115" i="1"/>
  <c r="I114" i="7" l="1"/>
  <c r="L114" i="7"/>
  <c r="C114" i="7"/>
  <c r="J114" i="7"/>
  <c r="G114" i="7"/>
  <c r="E114" i="7"/>
  <c r="F114" i="7"/>
  <c r="H114" i="7" s="1"/>
  <c r="K114" i="7"/>
  <c r="D114" i="7"/>
  <c r="D120" i="14"/>
  <c r="C120" i="14"/>
  <c r="B120" i="14"/>
  <c r="A120" i="14"/>
  <c r="G120" i="14" s="1"/>
  <c r="B115" i="7"/>
  <c r="B115" i="10"/>
  <c r="E120" i="14"/>
  <c r="B115" i="6"/>
  <c r="I115" i="6" s="1"/>
  <c r="E114" i="10"/>
  <c r="C114" i="10"/>
  <c r="G114" i="10" s="1"/>
  <c r="D114" i="10"/>
  <c r="AJ117" i="14"/>
  <c r="AK117" i="14" s="1"/>
  <c r="AI117" i="14"/>
  <c r="AG117" i="14"/>
  <c r="AC117" i="14"/>
  <c r="AF117" i="14"/>
  <c r="AD117" i="14"/>
  <c r="AE117" i="14" s="1"/>
  <c r="AB117" i="14"/>
  <c r="C114" i="6"/>
  <c r="J114" i="6" s="1"/>
  <c r="K119" i="14"/>
  <c r="H119" i="14"/>
  <c r="M119" i="14"/>
  <c r="J119" i="14"/>
  <c r="I119" i="14"/>
  <c r="L119" i="14"/>
  <c r="AH119" i="14" s="1"/>
  <c r="O119" i="14"/>
  <c r="N119" i="14"/>
  <c r="Q119" i="14"/>
  <c r="R118" i="14"/>
  <c r="Y118" i="14"/>
  <c r="X118" i="14"/>
  <c r="V118" i="14"/>
  <c r="W118" i="14" s="1"/>
  <c r="U118" i="14"/>
  <c r="AA118" i="14" s="1"/>
  <c r="S118" i="14"/>
  <c r="L115" i="1"/>
  <c r="B116" i="1"/>
  <c r="C115" i="10" l="1"/>
  <c r="G115" i="10" s="1"/>
  <c r="E115" i="10"/>
  <c r="D115" i="10"/>
  <c r="D115" i="7" s="1"/>
  <c r="D121" i="14"/>
  <c r="B116" i="7"/>
  <c r="C121" i="14"/>
  <c r="B121" i="14"/>
  <c r="B116" i="10"/>
  <c r="A121" i="14"/>
  <c r="G121" i="14" s="1"/>
  <c r="B116" i="6"/>
  <c r="I116" i="6" s="1"/>
  <c r="E121" i="14"/>
  <c r="S119" i="14"/>
  <c r="R119" i="14"/>
  <c r="Y119" i="14"/>
  <c r="X119" i="14"/>
  <c r="U119" i="14"/>
  <c r="AA119" i="14" s="1"/>
  <c r="V119" i="14"/>
  <c r="W119" i="14" s="1"/>
  <c r="K115" i="7"/>
  <c r="G115" i="7"/>
  <c r="E115" i="7"/>
  <c r="C115" i="7"/>
  <c r="I115" i="7"/>
  <c r="L115" i="7"/>
  <c r="J115" i="7"/>
  <c r="F115" i="7"/>
  <c r="H115" i="7" s="1"/>
  <c r="L120" i="14"/>
  <c r="AH120" i="14" s="1"/>
  <c r="K120" i="14"/>
  <c r="J120" i="14"/>
  <c r="I120" i="14"/>
  <c r="Q120" i="14"/>
  <c r="N120" i="14"/>
  <c r="M120" i="14"/>
  <c r="O120" i="14" s="1"/>
  <c r="H120" i="14"/>
  <c r="AG118" i="14"/>
  <c r="AD118" i="14"/>
  <c r="AE118" i="14" s="1"/>
  <c r="AB118" i="14"/>
  <c r="AF118" i="14"/>
  <c r="AJ118" i="14"/>
  <c r="AC118" i="14"/>
  <c r="AI118" i="14"/>
  <c r="AK118" i="14" s="1"/>
  <c r="C115" i="6"/>
  <c r="J115" i="6" s="1"/>
  <c r="L116" i="1"/>
  <c r="B117" i="1"/>
  <c r="AG119" i="14" l="1"/>
  <c r="AF119" i="14"/>
  <c r="AD119" i="14"/>
  <c r="AE119" i="14" s="1"/>
  <c r="AJ119" i="14"/>
  <c r="AC119" i="14"/>
  <c r="AI119" i="14"/>
  <c r="AK119" i="14" s="1"/>
  <c r="AB119" i="14"/>
  <c r="D116" i="10"/>
  <c r="D116" i="7" s="1"/>
  <c r="E116" i="10"/>
  <c r="C116" i="10"/>
  <c r="G116" i="10" s="1"/>
  <c r="U120" i="14"/>
  <c r="AA120" i="14" s="1"/>
  <c r="Y120" i="14"/>
  <c r="S120" i="14"/>
  <c r="R120" i="14"/>
  <c r="X120" i="14"/>
  <c r="V120" i="14"/>
  <c r="W120" i="14" s="1"/>
  <c r="K116" i="7"/>
  <c r="I116" i="7"/>
  <c r="E116" i="7"/>
  <c r="L116" i="7"/>
  <c r="C116" i="7"/>
  <c r="J116" i="7"/>
  <c r="F116" i="7"/>
  <c r="H116" i="7" s="1"/>
  <c r="G116" i="7"/>
  <c r="E122" i="14"/>
  <c r="D122" i="14"/>
  <c r="C122" i="14"/>
  <c r="B117" i="7"/>
  <c r="B122" i="14"/>
  <c r="A122" i="14"/>
  <c r="G122" i="14" s="1"/>
  <c r="B117" i="6"/>
  <c r="I117" i="6" s="1"/>
  <c r="B117" i="10"/>
  <c r="C116" i="6"/>
  <c r="J116" i="6" s="1"/>
  <c r="H121" i="14"/>
  <c r="N121" i="14"/>
  <c r="J121" i="14"/>
  <c r="M121" i="14"/>
  <c r="O121" i="14" s="1"/>
  <c r="I121" i="14"/>
  <c r="Q121" i="14"/>
  <c r="K121" i="14"/>
  <c r="L121" i="14"/>
  <c r="AH121" i="14" s="1"/>
  <c r="L117" i="1"/>
  <c r="B118" i="1"/>
  <c r="S121" i="14" l="1"/>
  <c r="V121" i="14"/>
  <c r="W121" i="14" s="1"/>
  <c r="U121" i="14"/>
  <c r="AA121" i="14" s="1"/>
  <c r="R121" i="14"/>
  <c r="Y121" i="14"/>
  <c r="X121" i="14"/>
  <c r="C117" i="10"/>
  <c r="G117" i="10" s="1"/>
  <c r="E117" i="10"/>
  <c r="D117" i="10"/>
  <c r="C117" i="6"/>
  <c r="J117" i="6" s="1"/>
  <c r="M122" i="14"/>
  <c r="H122" i="14"/>
  <c r="O122" i="14"/>
  <c r="L122" i="14"/>
  <c r="AH122" i="14" s="1"/>
  <c r="I122" i="14"/>
  <c r="K122" i="14"/>
  <c r="Q122" i="14"/>
  <c r="N122" i="14"/>
  <c r="J122" i="14"/>
  <c r="E123" i="14"/>
  <c r="D123" i="14"/>
  <c r="C123" i="14"/>
  <c r="B118" i="7"/>
  <c r="B123" i="14"/>
  <c r="B118" i="10"/>
  <c r="B118" i="6"/>
  <c r="I118" i="6" s="1"/>
  <c r="A123" i="14"/>
  <c r="G123" i="14" s="1"/>
  <c r="G117" i="7"/>
  <c r="E117" i="7"/>
  <c r="K117" i="7"/>
  <c r="I117" i="7"/>
  <c r="C117" i="7"/>
  <c r="F117" i="7"/>
  <c r="H117" i="7" s="1"/>
  <c r="L117" i="7"/>
  <c r="J117" i="7"/>
  <c r="D117" i="7"/>
  <c r="AG120" i="14"/>
  <c r="AI120" i="14"/>
  <c r="AK120" i="14" s="1"/>
  <c r="AD120" i="14"/>
  <c r="AE120" i="14" s="1"/>
  <c r="AC120" i="14"/>
  <c r="AJ120" i="14"/>
  <c r="AB120" i="14"/>
  <c r="AF120" i="14"/>
  <c r="L118" i="1"/>
  <c r="B119" i="1"/>
  <c r="L118" i="7" l="1"/>
  <c r="K118" i="7"/>
  <c r="C118" i="7"/>
  <c r="E118" i="7"/>
  <c r="J118" i="7"/>
  <c r="I118" i="7"/>
  <c r="G118" i="7"/>
  <c r="F118" i="7"/>
  <c r="H118" i="7" s="1"/>
  <c r="D118" i="7"/>
  <c r="N123" i="14"/>
  <c r="L123" i="14"/>
  <c r="AH123" i="14" s="1"/>
  <c r="K123" i="14"/>
  <c r="J123" i="14"/>
  <c r="M123" i="14"/>
  <c r="H123" i="14"/>
  <c r="Q123" i="14"/>
  <c r="O123" i="14"/>
  <c r="I123" i="14"/>
  <c r="E124" i="14"/>
  <c r="D124" i="14"/>
  <c r="C124" i="14"/>
  <c r="B124" i="14"/>
  <c r="B119" i="7"/>
  <c r="A124" i="14"/>
  <c r="G124" i="14" s="1"/>
  <c r="B119" i="6"/>
  <c r="I119" i="6" s="1"/>
  <c r="B119" i="10"/>
  <c r="C118" i="6"/>
  <c r="J118" i="6" s="1"/>
  <c r="AD121" i="14"/>
  <c r="AE121" i="14" s="1"/>
  <c r="AC121" i="14"/>
  <c r="AJ121" i="14"/>
  <c r="AI121" i="14"/>
  <c r="AK121" i="14" s="1"/>
  <c r="AG121" i="14"/>
  <c r="AB121" i="14"/>
  <c r="AF121" i="14"/>
  <c r="E118" i="10"/>
  <c r="C118" i="10"/>
  <c r="G118" i="10" s="1"/>
  <c r="D118" i="10"/>
  <c r="X122" i="14"/>
  <c r="R122" i="14"/>
  <c r="V122" i="14"/>
  <c r="W122" i="14" s="1"/>
  <c r="U122" i="14"/>
  <c r="AA122" i="14" s="1"/>
  <c r="Y122" i="14"/>
  <c r="S122" i="14"/>
  <c r="L119" i="1"/>
  <c r="B120" i="1"/>
  <c r="K124" i="14" l="1"/>
  <c r="AI122" i="14"/>
  <c r="AK122" i="14" s="1"/>
  <c r="AF122" i="14"/>
  <c r="AB122" i="14"/>
  <c r="AC122" i="14"/>
  <c r="AD122" i="14"/>
  <c r="AE122" i="14" s="1"/>
  <c r="AJ122" i="14"/>
  <c r="AG122" i="14"/>
  <c r="C119" i="6"/>
  <c r="J119" i="6" s="1"/>
  <c r="M124" i="14"/>
  <c r="L124" i="14"/>
  <c r="AH124" i="14" s="1"/>
  <c r="H124" i="14"/>
  <c r="Q124" i="14"/>
  <c r="O124" i="14"/>
  <c r="N124" i="14"/>
  <c r="J124" i="14"/>
  <c r="I124" i="14"/>
  <c r="V123" i="14"/>
  <c r="W123" i="14" s="1"/>
  <c r="X123" i="14"/>
  <c r="R123" i="14"/>
  <c r="U123" i="14"/>
  <c r="AA123" i="14" s="1"/>
  <c r="S123" i="14"/>
  <c r="Y123" i="14"/>
  <c r="C119" i="7"/>
  <c r="K119" i="7"/>
  <c r="E119" i="7"/>
  <c r="G119" i="7"/>
  <c r="L119" i="7"/>
  <c r="I119" i="7"/>
  <c r="F119" i="7"/>
  <c r="H119" i="7" s="1"/>
  <c r="J119" i="7"/>
  <c r="C125" i="14"/>
  <c r="B125" i="14"/>
  <c r="A125" i="14"/>
  <c r="G125" i="14" s="1"/>
  <c r="B120" i="10"/>
  <c r="E125" i="14"/>
  <c r="B120" i="7"/>
  <c r="D125" i="14"/>
  <c r="B120" i="6"/>
  <c r="I120" i="6" s="1"/>
  <c r="E119" i="10"/>
  <c r="D119" i="10"/>
  <c r="D119" i="7" s="1"/>
  <c r="C119" i="10"/>
  <c r="G119" i="10" s="1"/>
  <c r="L120" i="1"/>
  <c r="B121" i="1"/>
  <c r="C120" i="6" l="1"/>
  <c r="J120" i="6" s="1"/>
  <c r="AG123" i="14"/>
  <c r="AB123" i="14"/>
  <c r="AF123" i="14"/>
  <c r="AI123" i="14"/>
  <c r="AK123" i="14" s="1"/>
  <c r="AD123" i="14"/>
  <c r="AE123" i="14" s="1"/>
  <c r="AC123" i="14"/>
  <c r="AJ123" i="14"/>
  <c r="Y124" i="14"/>
  <c r="X124" i="14"/>
  <c r="V124" i="14"/>
  <c r="S124" i="14"/>
  <c r="R124" i="14"/>
  <c r="U124" i="14"/>
  <c r="AA124" i="14" s="1"/>
  <c r="W124" i="14"/>
  <c r="G120" i="7"/>
  <c r="E120" i="7"/>
  <c r="J120" i="7"/>
  <c r="F120" i="7"/>
  <c r="H120" i="7" s="1"/>
  <c r="K120" i="7"/>
  <c r="L120" i="7"/>
  <c r="I120" i="7"/>
  <c r="C120" i="7"/>
  <c r="C126" i="14"/>
  <c r="B126" i="14"/>
  <c r="A126" i="14"/>
  <c r="G126" i="14" s="1"/>
  <c r="E126" i="14"/>
  <c r="B121" i="10"/>
  <c r="B121" i="6"/>
  <c r="I121" i="6" s="1"/>
  <c r="D126" i="14"/>
  <c r="B121" i="7"/>
  <c r="C120" i="10"/>
  <c r="G120" i="10" s="1"/>
  <c r="E120" i="10"/>
  <c r="D120" i="10"/>
  <c r="D120" i="7" s="1"/>
  <c r="N125" i="14"/>
  <c r="K125" i="14"/>
  <c r="Q125" i="14"/>
  <c r="M125" i="14"/>
  <c r="O125" i="14" s="1"/>
  <c r="H125" i="14"/>
  <c r="L125" i="14"/>
  <c r="AH125" i="14" s="1"/>
  <c r="J125" i="14"/>
  <c r="I125" i="14"/>
  <c r="L121" i="1"/>
  <c r="B122" i="1"/>
  <c r="L121" i="7" l="1"/>
  <c r="E121" i="7"/>
  <c r="F121" i="7"/>
  <c r="H121" i="7" s="1"/>
  <c r="J121" i="7"/>
  <c r="G121" i="7"/>
  <c r="C121" i="7"/>
  <c r="D121" i="7"/>
  <c r="I121" i="7"/>
  <c r="K121" i="7"/>
  <c r="AD124" i="14"/>
  <c r="AE124" i="14" s="1"/>
  <c r="AC124" i="14"/>
  <c r="AJ124" i="14"/>
  <c r="AB124" i="14"/>
  <c r="AG124" i="14"/>
  <c r="AF124" i="14"/>
  <c r="AI124" i="14"/>
  <c r="AK124" i="14" s="1"/>
  <c r="C121" i="6"/>
  <c r="J121" i="6" s="1"/>
  <c r="C121" i="10"/>
  <c r="G121" i="10" s="1"/>
  <c r="E121" i="10"/>
  <c r="D121" i="10"/>
  <c r="D127" i="14"/>
  <c r="C127" i="14"/>
  <c r="B127" i="14"/>
  <c r="A127" i="14"/>
  <c r="G127" i="14" s="1"/>
  <c r="B122" i="10"/>
  <c r="E127" i="14"/>
  <c r="B122" i="7"/>
  <c r="B122" i="6"/>
  <c r="I122" i="6" s="1"/>
  <c r="K126" i="14"/>
  <c r="M126" i="14"/>
  <c r="J126" i="14"/>
  <c r="N126" i="14"/>
  <c r="Q126" i="14"/>
  <c r="O126" i="14"/>
  <c r="L126" i="14"/>
  <c r="AH126" i="14" s="1"/>
  <c r="I126" i="14"/>
  <c r="H126" i="14"/>
  <c r="R125" i="14"/>
  <c r="V125" i="14"/>
  <c r="W125" i="14" s="1"/>
  <c r="U125" i="14"/>
  <c r="AA125" i="14" s="1"/>
  <c r="S125" i="14"/>
  <c r="Y125" i="14"/>
  <c r="X125" i="14"/>
  <c r="L122" i="1"/>
  <c r="B123" i="1"/>
  <c r="E128" i="14" l="1"/>
  <c r="B123" i="7"/>
  <c r="D128" i="14"/>
  <c r="C128" i="14"/>
  <c r="B128" i="14"/>
  <c r="A128" i="14"/>
  <c r="G128" i="14" s="1"/>
  <c r="B123" i="6"/>
  <c r="I123" i="6" s="1"/>
  <c r="B123" i="10"/>
  <c r="C122" i="6"/>
  <c r="J122" i="6" s="1"/>
  <c r="I122" i="7"/>
  <c r="C122" i="7"/>
  <c r="D122" i="7"/>
  <c r="K122" i="7"/>
  <c r="L122" i="7"/>
  <c r="F122" i="7"/>
  <c r="J122" i="7"/>
  <c r="E122" i="7"/>
  <c r="G122" i="7"/>
  <c r="H122" i="7"/>
  <c r="U126" i="14"/>
  <c r="AA126" i="14" s="1"/>
  <c r="S126" i="14"/>
  <c r="R126" i="14"/>
  <c r="X126" i="14"/>
  <c r="W126" i="14"/>
  <c r="V126" i="14"/>
  <c r="Y126" i="14"/>
  <c r="E122" i="10"/>
  <c r="C122" i="10"/>
  <c r="G122" i="10" s="1"/>
  <c r="D122" i="10"/>
  <c r="AB125" i="14"/>
  <c r="AF125" i="14"/>
  <c r="AI125" i="14"/>
  <c r="AG125" i="14"/>
  <c r="AD125" i="14"/>
  <c r="AE125" i="14" s="1"/>
  <c r="AJ125" i="14"/>
  <c r="AK125" i="14" s="1"/>
  <c r="AC125" i="14"/>
  <c r="K127" i="14"/>
  <c r="H127" i="14"/>
  <c r="M127" i="14"/>
  <c r="L127" i="14"/>
  <c r="AH127" i="14" s="1"/>
  <c r="J127" i="14"/>
  <c r="O127" i="14"/>
  <c r="N127" i="14"/>
  <c r="Q127" i="14"/>
  <c r="I127" i="14"/>
  <c r="L123" i="1"/>
  <c r="B124" i="1"/>
  <c r="C129" i="14" l="1"/>
  <c r="B129" i="14"/>
  <c r="A129" i="14"/>
  <c r="G129" i="14" s="1"/>
  <c r="B124" i="10"/>
  <c r="E129" i="14"/>
  <c r="D129" i="14"/>
  <c r="B124" i="6"/>
  <c r="I124" i="6" s="1"/>
  <c r="B124" i="7"/>
  <c r="C123" i="10"/>
  <c r="G123" i="10" s="1"/>
  <c r="E123" i="10"/>
  <c r="D123" i="10"/>
  <c r="D123" i="7" s="1"/>
  <c r="C123" i="6"/>
  <c r="J123" i="6" s="1"/>
  <c r="Q128" i="14"/>
  <c r="K128" i="14"/>
  <c r="I128" i="14"/>
  <c r="H128" i="14"/>
  <c r="J128" i="14"/>
  <c r="N128" i="14"/>
  <c r="L128" i="14"/>
  <c r="AH128" i="14" s="1"/>
  <c r="M128" i="14"/>
  <c r="O128" i="14" s="1"/>
  <c r="AD126" i="14"/>
  <c r="AE126" i="14" s="1"/>
  <c r="AJ126" i="14"/>
  <c r="AG126" i="14"/>
  <c r="AB126" i="14"/>
  <c r="AI126" i="14"/>
  <c r="AK126" i="14" s="1"/>
  <c r="AC126" i="14"/>
  <c r="AF126" i="14"/>
  <c r="V127" i="14"/>
  <c r="U127" i="14"/>
  <c r="AA127" i="14" s="1"/>
  <c r="W127" i="14"/>
  <c r="S127" i="14"/>
  <c r="Y127" i="14"/>
  <c r="X127" i="14"/>
  <c r="R127" i="14"/>
  <c r="L123" i="7"/>
  <c r="I123" i="7"/>
  <c r="G123" i="7"/>
  <c r="E123" i="7"/>
  <c r="C123" i="7"/>
  <c r="K123" i="7"/>
  <c r="F123" i="7"/>
  <c r="H123" i="7" s="1"/>
  <c r="J123" i="7"/>
  <c r="L124" i="1"/>
  <c r="B125" i="1"/>
  <c r="C124" i="7" l="1"/>
  <c r="L124" i="7"/>
  <c r="K124" i="7"/>
  <c r="I124" i="7"/>
  <c r="E124" i="7"/>
  <c r="J124" i="7"/>
  <c r="F124" i="7"/>
  <c r="H124" i="7" s="1"/>
  <c r="G124" i="7"/>
  <c r="C124" i="6"/>
  <c r="J124" i="6" s="1"/>
  <c r="S128" i="14"/>
  <c r="U128" i="14"/>
  <c r="AA128" i="14" s="1"/>
  <c r="R128" i="14"/>
  <c r="X128" i="14"/>
  <c r="W128" i="14"/>
  <c r="Y128" i="14"/>
  <c r="V128" i="14"/>
  <c r="E130" i="14"/>
  <c r="D130" i="14"/>
  <c r="C130" i="14"/>
  <c r="B130" i="14"/>
  <c r="A130" i="14"/>
  <c r="G130" i="14" s="1"/>
  <c r="B125" i="7"/>
  <c r="B125" i="10"/>
  <c r="B125" i="6"/>
  <c r="I125" i="6" s="1"/>
  <c r="D124" i="10"/>
  <c r="D124" i="7" s="1"/>
  <c r="E124" i="10"/>
  <c r="C124" i="10"/>
  <c r="G124" i="10" s="1"/>
  <c r="J129" i="14"/>
  <c r="K129" i="14"/>
  <c r="M129" i="14"/>
  <c r="O129" i="14" s="1"/>
  <c r="I129" i="14"/>
  <c r="H129" i="14"/>
  <c r="Q129" i="14"/>
  <c r="L129" i="14"/>
  <c r="AH129" i="14" s="1"/>
  <c r="N129" i="14"/>
  <c r="AI127" i="14"/>
  <c r="AK127" i="14" s="1"/>
  <c r="AJ127" i="14"/>
  <c r="AG127" i="14"/>
  <c r="AD127" i="14"/>
  <c r="AE127" i="14" s="1"/>
  <c r="AC127" i="14"/>
  <c r="AF127" i="14"/>
  <c r="AB127" i="14"/>
  <c r="L125" i="1"/>
  <c r="B126" i="1"/>
  <c r="C125" i="10" l="1"/>
  <c r="G125" i="10" s="1"/>
  <c r="E125" i="10"/>
  <c r="D125" i="10"/>
  <c r="G125" i="7"/>
  <c r="I125" i="7"/>
  <c r="C125" i="7"/>
  <c r="E125" i="7"/>
  <c r="K125" i="7"/>
  <c r="F125" i="7"/>
  <c r="H125" i="7" s="1"/>
  <c r="L125" i="7"/>
  <c r="D125" i="7"/>
  <c r="J125" i="7"/>
  <c r="K130" i="14"/>
  <c r="Q130" i="14"/>
  <c r="O130" i="14"/>
  <c r="M130" i="14"/>
  <c r="J130" i="14"/>
  <c r="I130" i="14"/>
  <c r="L130" i="14"/>
  <c r="AH130" i="14" s="1"/>
  <c r="N130" i="14"/>
  <c r="H130" i="14"/>
  <c r="E131" i="14"/>
  <c r="D131" i="14"/>
  <c r="C131" i="14"/>
  <c r="B131" i="14"/>
  <c r="A131" i="14"/>
  <c r="G131" i="14" s="1"/>
  <c r="B126" i="7"/>
  <c r="B126" i="10"/>
  <c r="B126" i="6"/>
  <c r="I126" i="6" s="1"/>
  <c r="AC128" i="14"/>
  <c r="AB128" i="14"/>
  <c r="AG128" i="14"/>
  <c r="AF128" i="14"/>
  <c r="AK128" i="14"/>
  <c r="AJ128" i="14"/>
  <c r="AI128" i="14"/>
  <c r="AD128" i="14"/>
  <c r="AE128" i="14" s="1"/>
  <c r="S129" i="14"/>
  <c r="R129" i="14"/>
  <c r="Y129" i="14"/>
  <c r="X129" i="14"/>
  <c r="V129" i="14"/>
  <c r="W129" i="14" s="1"/>
  <c r="U129" i="14"/>
  <c r="AA129" i="14" s="1"/>
  <c r="C125" i="6"/>
  <c r="J125" i="6" s="1"/>
  <c r="L126" i="1"/>
  <c r="B127" i="1"/>
  <c r="B127" i="7" l="1"/>
  <c r="B127" i="10"/>
  <c r="E132" i="14"/>
  <c r="D132" i="14"/>
  <c r="C132" i="14"/>
  <c r="B132" i="14"/>
  <c r="A132" i="14"/>
  <c r="G132" i="14" s="1"/>
  <c r="B127" i="6"/>
  <c r="I127" i="6" s="1"/>
  <c r="W130" i="14"/>
  <c r="S130" i="14"/>
  <c r="R130" i="14"/>
  <c r="V130" i="14"/>
  <c r="U130" i="14"/>
  <c r="AA130" i="14" s="1"/>
  <c r="Y130" i="14"/>
  <c r="X130" i="14"/>
  <c r="C126" i="6"/>
  <c r="J126" i="6" s="1"/>
  <c r="C126" i="10"/>
  <c r="G126" i="10" s="1"/>
  <c r="E126" i="10"/>
  <c r="D126" i="10"/>
  <c r="AD129" i="14"/>
  <c r="AE129" i="14" s="1"/>
  <c r="AC129" i="14"/>
  <c r="AB129" i="14"/>
  <c r="AJ129" i="14"/>
  <c r="AI129" i="14"/>
  <c r="AK129" i="14" s="1"/>
  <c r="AF129" i="14"/>
  <c r="AG129" i="14"/>
  <c r="L126" i="7"/>
  <c r="E126" i="7"/>
  <c r="C126" i="7"/>
  <c r="K126" i="7"/>
  <c r="I126" i="7"/>
  <c r="G126" i="7"/>
  <c r="J126" i="7"/>
  <c r="F126" i="7"/>
  <c r="H126" i="7" s="1"/>
  <c r="D126" i="7"/>
  <c r="Q131" i="14"/>
  <c r="N131" i="14"/>
  <c r="K131" i="14"/>
  <c r="M131" i="14"/>
  <c r="O131" i="14" s="1"/>
  <c r="J131" i="14"/>
  <c r="H131" i="14"/>
  <c r="L131" i="14"/>
  <c r="AH131" i="14" s="1"/>
  <c r="I131" i="14"/>
  <c r="L127" i="1"/>
  <c r="B128" i="1"/>
  <c r="C127" i="6" l="1"/>
  <c r="J127" i="6" s="1"/>
  <c r="M132" i="14"/>
  <c r="O132" i="14" s="1"/>
  <c r="L132" i="14"/>
  <c r="AH132" i="14" s="1"/>
  <c r="H132" i="14"/>
  <c r="Q132" i="14"/>
  <c r="N132" i="14"/>
  <c r="I132" i="14"/>
  <c r="J132" i="14"/>
  <c r="D133" i="14"/>
  <c r="C133" i="14"/>
  <c r="B133" i="14"/>
  <c r="A133" i="14"/>
  <c r="G133" i="14" s="1"/>
  <c r="B128" i="7"/>
  <c r="E133" i="14"/>
  <c r="B128" i="10"/>
  <c r="B128" i="6"/>
  <c r="I128" i="6" s="1"/>
  <c r="AG130" i="14"/>
  <c r="AD130" i="14"/>
  <c r="AE130" i="14" s="1"/>
  <c r="AC130" i="14"/>
  <c r="AB130" i="14"/>
  <c r="AJ130" i="14"/>
  <c r="AI130" i="14"/>
  <c r="AK130" i="14" s="1"/>
  <c r="AF130" i="14"/>
  <c r="U131" i="14"/>
  <c r="AA131" i="14" s="1"/>
  <c r="Y131" i="14"/>
  <c r="X131" i="14"/>
  <c r="R131" i="14"/>
  <c r="V131" i="14"/>
  <c r="W131" i="14" s="1"/>
  <c r="S131" i="14"/>
  <c r="K132" i="14"/>
  <c r="E127" i="10"/>
  <c r="D127" i="10"/>
  <c r="D127" i="7" s="1"/>
  <c r="C127" i="10"/>
  <c r="G127" i="10" s="1"/>
  <c r="E127" i="7"/>
  <c r="C127" i="7"/>
  <c r="K127" i="7"/>
  <c r="J127" i="7"/>
  <c r="L127" i="7"/>
  <c r="G127" i="7"/>
  <c r="I127" i="7"/>
  <c r="F127" i="7"/>
  <c r="H127" i="7" s="1"/>
  <c r="L128" i="1"/>
  <c r="B129" i="1"/>
  <c r="E128" i="10" l="1"/>
  <c r="C128" i="10"/>
  <c r="G128" i="10" s="1"/>
  <c r="D128" i="10"/>
  <c r="D128" i="7" s="1"/>
  <c r="S132" i="14"/>
  <c r="G128" i="7"/>
  <c r="E128" i="7"/>
  <c r="J128" i="7"/>
  <c r="K128" i="7"/>
  <c r="F128" i="7"/>
  <c r="H128" i="7" s="1"/>
  <c r="I128" i="7"/>
  <c r="L128" i="7"/>
  <c r="C128" i="7"/>
  <c r="Y132" i="14"/>
  <c r="X132" i="14"/>
  <c r="V132" i="14"/>
  <c r="U132" i="14"/>
  <c r="AA132" i="14" s="1"/>
  <c r="W132" i="14"/>
  <c r="R132" i="14"/>
  <c r="N133" i="14"/>
  <c r="K133" i="14"/>
  <c r="M133" i="14"/>
  <c r="O133" i="14" s="1"/>
  <c r="J133" i="14"/>
  <c r="Q133" i="14"/>
  <c r="H133" i="14"/>
  <c r="I133" i="14"/>
  <c r="L133" i="14"/>
  <c r="AH133" i="14" s="1"/>
  <c r="D134" i="14"/>
  <c r="C134" i="14"/>
  <c r="B134" i="14"/>
  <c r="A134" i="14"/>
  <c r="G134" i="14" s="1"/>
  <c r="B129" i="7"/>
  <c r="B129" i="6"/>
  <c r="I129" i="6" s="1"/>
  <c r="B129" i="10"/>
  <c r="E134" i="14"/>
  <c r="AK131" i="14"/>
  <c r="AC131" i="14"/>
  <c r="AJ131" i="14"/>
  <c r="AI131" i="14"/>
  <c r="AG131" i="14"/>
  <c r="AF131" i="14"/>
  <c r="AB131" i="14"/>
  <c r="AD131" i="14"/>
  <c r="AE131" i="14" s="1"/>
  <c r="C128" i="6"/>
  <c r="J128" i="6" s="1"/>
  <c r="L129" i="1"/>
  <c r="B130" i="1"/>
  <c r="L129" i="7" l="1"/>
  <c r="E129" i="7"/>
  <c r="I129" i="7"/>
  <c r="G129" i="7"/>
  <c r="J129" i="7"/>
  <c r="C129" i="7"/>
  <c r="K129" i="7"/>
  <c r="D129" i="7"/>
  <c r="F129" i="7"/>
  <c r="H129" i="7" s="1"/>
  <c r="Y133" i="14"/>
  <c r="X133" i="14"/>
  <c r="R133" i="14"/>
  <c r="V133" i="14"/>
  <c r="W133" i="14" s="1"/>
  <c r="U133" i="14"/>
  <c r="AA133" i="14" s="1"/>
  <c r="S133" i="14"/>
  <c r="K134" i="14"/>
  <c r="M134" i="14"/>
  <c r="J134" i="14"/>
  <c r="Q134" i="14"/>
  <c r="H134" i="14"/>
  <c r="L134" i="14"/>
  <c r="AH134" i="14" s="1"/>
  <c r="N134" i="14"/>
  <c r="I134" i="14"/>
  <c r="O134" i="14"/>
  <c r="AI132" i="14"/>
  <c r="AC132" i="14"/>
  <c r="AJ132" i="14"/>
  <c r="AK132" i="14" s="1"/>
  <c r="AB132" i="14"/>
  <c r="AG132" i="14"/>
  <c r="AF132" i="14"/>
  <c r="AD132" i="14"/>
  <c r="AE132" i="14" s="1"/>
  <c r="C129" i="6"/>
  <c r="J129" i="6" s="1"/>
  <c r="E135" i="14"/>
  <c r="D135" i="14"/>
  <c r="C135" i="14"/>
  <c r="B130" i="7"/>
  <c r="B135" i="14"/>
  <c r="A135" i="14"/>
  <c r="G135" i="14" s="1"/>
  <c r="B130" i="10"/>
  <c r="B130" i="6"/>
  <c r="I130" i="6" s="1"/>
  <c r="C129" i="10"/>
  <c r="G129" i="10" s="1"/>
  <c r="E129" i="10"/>
  <c r="D129" i="10"/>
  <c r="L130" i="1"/>
  <c r="B131" i="1"/>
  <c r="E130" i="10" l="1"/>
  <c r="C130" i="10"/>
  <c r="G130" i="10" s="1"/>
  <c r="D130" i="10"/>
  <c r="Q135" i="14"/>
  <c r="M135" i="14"/>
  <c r="J135" i="14"/>
  <c r="I135" i="14"/>
  <c r="S135" i="14" s="1"/>
  <c r="H135" i="14"/>
  <c r="R135" i="14" s="1"/>
  <c r="L135" i="14"/>
  <c r="AH135" i="14" s="1"/>
  <c r="O135" i="14"/>
  <c r="N135" i="14"/>
  <c r="K135" i="14"/>
  <c r="AJ133" i="14"/>
  <c r="AB133" i="14"/>
  <c r="AI133" i="14"/>
  <c r="AG133" i="14"/>
  <c r="AF133" i="14"/>
  <c r="AD133" i="14"/>
  <c r="AE133" i="14" s="1"/>
  <c r="AC133" i="14"/>
  <c r="AK133" i="14"/>
  <c r="I130" i="7"/>
  <c r="C130" i="7"/>
  <c r="K130" i="7"/>
  <c r="J130" i="7"/>
  <c r="F130" i="7"/>
  <c r="D130" i="7"/>
  <c r="E130" i="7"/>
  <c r="G130" i="7"/>
  <c r="H130" i="7"/>
  <c r="L130" i="7"/>
  <c r="U134" i="14"/>
  <c r="AA134" i="14" s="1"/>
  <c r="S134" i="14"/>
  <c r="R134" i="14"/>
  <c r="X134" i="14"/>
  <c r="W134" i="14"/>
  <c r="V134" i="14"/>
  <c r="Y134" i="14"/>
  <c r="E136" i="14"/>
  <c r="D136" i="14"/>
  <c r="C136" i="14"/>
  <c r="B136" i="14"/>
  <c r="A136" i="14"/>
  <c r="G136" i="14" s="1"/>
  <c r="B131" i="7"/>
  <c r="B131" i="6"/>
  <c r="I131" i="6" s="1"/>
  <c r="B131" i="10"/>
  <c r="C130" i="6"/>
  <c r="J130" i="6" s="1"/>
  <c r="L131" i="1"/>
  <c r="B132" i="1"/>
  <c r="X135" i="14" l="1"/>
  <c r="U135" i="14"/>
  <c r="AA135" i="14" s="1"/>
  <c r="W135" i="14"/>
  <c r="Y135" i="14"/>
  <c r="V135" i="14"/>
  <c r="C131" i="6"/>
  <c r="J131" i="6" s="1"/>
  <c r="C131" i="7"/>
  <c r="K131" i="7"/>
  <c r="I131" i="7"/>
  <c r="G131" i="7"/>
  <c r="E131" i="7"/>
  <c r="L131" i="7"/>
  <c r="J131" i="7"/>
  <c r="F131" i="7"/>
  <c r="H131" i="7" s="1"/>
  <c r="K136" i="14"/>
  <c r="J136" i="14"/>
  <c r="I136" i="14"/>
  <c r="Q136" i="14"/>
  <c r="L136" i="14"/>
  <c r="AH136" i="14" s="1"/>
  <c r="H136" i="14"/>
  <c r="N136" i="14"/>
  <c r="M136" i="14"/>
  <c r="O136" i="14" s="1"/>
  <c r="AJ134" i="14"/>
  <c r="AF134" i="14"/>
  <c r="AD134" i="14"/>
  <c r="AE134" i="14" s="1"/>
  <c r="AG134" i="14"/>
  <c r="AC134" i="14"/>
  <c r="AB134" i="14"/>
  <c r="AI134" i="14"/>
  <c r="AK134" i="14" s="1"/>
  <c r="E131" i="10"/>
  <c r="D131" i="10"/>
  <c r="D131" i="7" s="1"/>
  <c r="C131" i="10"/>
  <c r="G131" i="10" s="1"/>
  <c r="B132" i="7"/>
  <c r="B132" i="10"/>
  <c r="E137" i="14"/>
  <c r="D137" i="14"/>
  <c r="C137" i="14"/>
  <c r="B137" i="14"/>
  <c r="A137" i="14"/>
  <c r="G137" i="14" s="1"/>
  <c r="B132" i="6"/>
  <c r="I132" i="6" s="1"/>
  <c r="L132" i="1"/>
  <c r="B133" i="1"/>
  <c r="N137" i="14" l="1"/>
  <c r="K137" i="14"/>
  <c r="L137" i="14"/>
  <c r="AH137" i="14" s="1"/>
  <c r="I137" i="14"/>
  <c r="Q137" i="14"/>
  <c r="J137" i="14"/>
  <c r="M137" i="14"/>
  <c r="O137" i="14" s="1"/>
  <c r="H137" i="14"/>
  <c r="B138" i="14"/>
  <c r="A138" i="14"/>
  <c r="G138" i="14" s="1"/>
  <c r="B133" i="7"/>
  <c r="E138" i="14"/>
  <c r="D138" i="14"/>
  <c r="C138" i="14"/>
  <c r="B133" i="6"/>
  <c r="I133" i="6" s="1"/>
  <c r="B133" i="10"/>
  <c r="E132" i="10"/>
  <c r="C132" i="10"/>
  <c r="G132" i="10" s="1"/>
  <c r="D132" i="10"/>
  <c r="D132" i="7" s="1"/>
  <c r="R136" i="14"/>
  <c r="U136" i="14"/>
  <c r="AA136" i="14" s="1"/>
  <c r="Y136" i="14"/>
  <c r="V136" i="14"/>
  <c r="X136" i="14"/>
  <c r="W136" i="14"/>
  <c r="S136" i="14"/>
  <c r="E132" i="7"/>
  <c r="L132" i="7"/>
  <c r="K132" i="7"/>
  <c r="I132" i="7"/>
  <c r="C132" i="7"/>
  <c r="F132" i="7"/>
  <c r="H132" i="7" s="1"/>
  <c r="J132" i="7"/>
  <c r="G132" i="7"/>
  <c r="AK135" i="14"/>
  <c r="AC135" i="14"/>
  <c r="AB135" i="14"/>
  <c r="AI135" i="14"/>
  <c r="AF135" i="14"/>
  <c r="AJ135" i="14"/>
  <c r="AG135" i="14"/>
  <c r="AD135" i="14"/>
  <c r="AE135" i="14" s="1"/>
  <c r="C132" i="6"/>
  <c r="J132" i="6" s="1"/>
  <c r="L133" i="1"/>
  <c r="B134" i="1"/>
  <c r="C133" i="10" l="1"/>
  <c r="G133" i="10" s="1"/>
  <c r="E133" i="10"/>
  <c r="D133" i="10"/>
  <c r="C133" i="6"/>
  <c r="J133" i="6" s="1"/>
  <c r="E139" i="14"/>
  <c r="D139" i="14"/>
  <c r="C139" i="14"/>
  <c r="B139" i="14"/>
  <c r="A139" i="14"/>
  <c r="G139" i="14" s="1"/>
  <c r="B134" i="10"/>
  <c r="B134" i="7"/>
  <c r="B134" i="6"/>
  <c r="I134" i="6" s="1"/>
  <c r="AF136" i="14"/>
  <c r="AC136" i="14"/>
  <c r="AB136" i="14"/>
  <c r="AJ136" i="14"/>
  <c r="AI136" i="14"/>
  <c r="AK136" i="14" s="1"/>
  <c r="AD136" i="14"/>
  <c r="AE136" i="14" s="1"/>
  <c r="AG136" i="14"/>
  <c r="V137" i="14"/>
  <c r="W137" i="14" s="1"/>
  <c r="R137" i="14"/>
  <c r="Y137" i="14"/>
  <c r="X137" i="14"/>
  <c r="U137" i="14"/>
  <c r="AA137" i="14" s="1"/>
  <c r="S137" i="14"/>
  <c r="G133" i="7"/>
  <c r="K133" i="7"/>
  <c r="E133" i="7"/>
  <c r="C133" i="7"/>
  <c r="I133" i="7"/>
  <c r="L133" i="7"/>
  <c r="J133" i="7"/>
  <c r="F133" i="7"/>
  <c r="H133" i="7" s="1"/>
  <c r="D133" i="7"/>
  <c r="Q138" i="14"/>
  <c r="H138" i="14"/>
  <c r="O138" i="14"/>
  <c r="J138" i="14"/>
  <c r="M138" i="14"/>
  <c r="L138" i="14"/>
  <c r="AH138" i="14" s="1"/>
  <c r="K138" i="14"/>
  <c r="I138" i="14"/>
  <c r="N138" i="14"/>
  <c r="L134" i="1"/>
  <c r="B135" i="1"/>
  <c r="E140" i="14" l="1"/>
  <c r="D140" i="14"/>
  <c r="C140" i="14"/>
  <c r="B140" i="14"/>
  <c r="B135" i="7"/>
  <c r="B135" i="6"/>
  <c r="I135" i="6" s="1"/>
  <c r="A140" i="14"/>
  <c r="G140" i="14" s="1"/>
  <c r="B135" i="10"/>
  <c r="C134" i="6"/>
  <c r="J134" i="6" s="1"/>
  <c r="U138" i="14"/>
  <c r="AA138" i="14" s="1"/>
  <c r="Y138" i="14"/>
  <c r="X138" i="14"/>
  <c r="W138" i="14"/>
  <c r="S138" i="14"/>
  <c r="R138" i="14"/>
  <c r="V138" i="14"/>
  <c r="L134" i="7"/>
  <c r="K134" i="7"/>
  <c r="E134" i="7"/>
  <c r="C134" i="7"/>
  <c r="I134" i="7"/>
  <c r="F134" i="7"/>
  <c r="H134" i="7" s="1"/>
  <c r="G134" i="7"/>
  <c r="D134" i="7"/>
  <c r="J134" i="7"/>
  <c r="E134" i="10"/>
  <c r="C134" i="10"/>
  <c r="G134" i="10" s="1"/>
  <c r="D134" i="10"/>
  <c r="K139" i="14"/>
  <c r="L139" i="14"/>
  <c r="AH139" i="14" s="1"/>
  <c r="J139" i="14"/>
  <c r="O139" i="14"/>
  <c r="Q139" i="14"/>
  <c r="M139" i="14"/>
  <c r="I139" i="14"/>
  <c r="N139" i="14"/>
  <c r="H139" i="14"/>
  <c r="AI137" i="14"/>
  <c r="AK137" i="14" s="1"/>
  <c r="AD137" i="14"/>
  <c r="AE137" i="14" s="1"/>
  <c r="AC137" i="14"/>
  <c r="AF137" i="14"/>
  <c r="AJ137" i="14"/>
  <c r="AB137" i="14"/>
  <c r="AG137" i="14"/>
  <c r="L135" i="1"/>
  <c r="B136" i="1"/>
  <c r="M140" i="14" l="1"/>
  <c r="O140" i="14" s="1"/>
  <c r="K140" i="14"/>
  <c r="Q140" i="14"/>
  <c r="H140" i="14"/>
  <c r="L140" i="14"/>
  <c r="AH140" i="14" s="1"/>
  <c r="J140" i="14"/>
  <c r="I140" i="14"/>
  <c r="N140" i="14"/>
  <c r="C135" i="6"/>
  <c r="J135" i="6" s="1"/>
  <c r="K135" i="7"/>
  <c r="C135" i="7"/>
  <c r="E135" i="7"/>
  <c r="J135" i="7"/>
  <c r="L135" i="7"/>
  <c r="I135" i="7"/>
  <c r="F135" i="7"/>
  <c r="H135" i="7" s="1"/>
  <c r="G135" i="7"/>
  <c r="B141" i="14"/>
  <c r="A141" i="14"/>
  <c r="G141" i="14" s="1"/>
  <c r="E141" i="14"/>
  <c r="D141" i="14"/>
  <c r="B136" i="6"/>
  <c r="I136" i="6" s="1"/>
  <c r="C141" i="14"/>
  <c r="B136" i="10"/>
  <c r="B136" i="7"/>
  <c r="AJ138" i="14"/>
  <c r="AF138" i="14"/>
  <c r="AC138" i="14"/>
  <c r="AD138" i="14"/>
  <c r="AE138" i="14" s="1"/>
  <c r="AI138" i="14"/>
  <c r="AK138" i="14" s="1"/>
  <c r="AG138" i="14"/>
  <c r="AB138" i="14"/>
  <c r="E135" i="10"/>
  <c r="C135" i="10"/>
  <c r="G135" i="10" s="1"/>
  <c r="D135" i="10"/>
  <c r="D135" i="7" s="1"/>
  <c r="Y139" i="14"/>
  <c r="X139" i="14"/>
  <c r="R139" i="14"/>
  <c r="W139" i="14"/>
  <c r="V139" i="14"/>
  <c r="U139" i="14"/>
  <c r="AA139" i="14" s="1"/>
  <c r="S139" i="14"/>
  <c r="L136" i="1"/>
  <c r="B137" i="1"/>
  <c r="C136" i="6" l="1"/>
  <c r="J136" i="6" s="1"/>
  <c r="I141" i="14"/>
  <c r="H141" i="14"/>
  <c r="N141" i="14"/>
  <c r="M141" i="14"/>
  <c r="O141" i="14" s="1"/>
  <c r="K141" i="14"/>
  <c r="L141" i="14"/>
  <c r="AH141" i="14" s="1"/>
  <c r="J141" i="14"/>
  <c r="Q141" i="14"/>
  <c r="V140" i="14"/>
  <c r="W140" i="14" s="1"/>
  <c r="U140" i="14"/>
  <c r="AA140" i="14" s="1"/>
  <c r="S140" i="14"/>
  <c r="R140" i="14"/>
  <c r="X140" i="14"/>
  <c r="Y140" i="14"/>
  <c r="AJ139" i="14"/>
  <c r="AI139" i="14"/>
  <c r="AF139" i="14"/>
  <c r="AK139" i="14"/>
  <c r="AB139" i="14"/>
  <c r="AD139" i="14"/>
  <c r="AE139" i="14" s="1"/>
  <c r="AC139" i="14"/>
  <c r="AG139" i="14"/>
  <c r="G136" i="7"/>
  <c r="E136" i="7"/>
  <c r="J136" i="7"/>
  <c r="I136" i="7"/>
  <c r="K136" i="7"/>
  <c r="D136" i="7"/>
  <c r="L136" i="7"/>
  <c r="C136" i="7"/>
  <c r="F136" i="7"/>
  <c r="H136" i="7" s="1"/>
  <c r="D142" i="14"/>
  <c r="C142" i="14"/>
  <c r="B142" i="14"/>
  <c r="A142" i="14"/>
  <c r="G142" i="14" s="1"/>
  <c r="B137" i="7"/>
  <c r="E142" i="14"/>
  <c r="B137" i="10"/>
  <c r="B137" i="6"/>
  <c r="I137" i="6" s="1"/>
  <c r="C136" i="10"/>
  <c r="G136" i="10" s="1"/>
  <c r="D136" i="10"/>
  <c r="E136" i="10"/>
  <c r="L137" i="1"/>
  <c r="B138" i="1"/>
  <c r="M142" i="14" l="1"/>
  <c r="I142" i="14"/>
  <c r="Q142" i="14"/>
  <c r="H142" i="14"/>
  <c r="O142" i="14"/>
  <c r="K142" i="14"/>
  <c r="N142" i="14"/>
  <c r="L142" i="14"/>
  <c r="AH142" i="14" s="1"/>
  <c r="C137" i="10"/>
  <c r="G137" i="10" s="1"/>
  <c r="E137" i="10"/>
  <c r="D137" i="10"/>
  <c r="E143" i="14"/>
  <c r="D143" i="14"/>
  <c r="C143" i="14"/>
  <c r="B143" i="14"/>
  <c r="A143" i="14"/>
  <c r="G143" i="14" s="1"/>
  <c r="B138" i="6"/>
  <c r="I138" i="6" s="1"/>
  <c r="B138" i="10"/>
  <c r="B138" i="7"/>
  <c r="AB140" i="14"/>
  <c r="AG140" i="14"/>
  <c r="AF140" i="14"/>
  <c r="AD140" i="14"/>
  <c r="AE140" i="14" s="1"/>
  <c r="AI140" i="14"/>
  <c r="AK140" i="14" s="1"/>
  <c r="AC140" i="14"/>
  <c r="AJ140" i="14"/>
  <c r="L137" i="7"/>
  <c r="E137" i="7"/>
  <c r="G137" i="7"/>
  <c r="K137" i="7"/>
  <c r="F137" i="7"/>
  <c r="H137" i="7" s="1"/>
  <c r="I137" i="7"/>
  <c r="J137" i="7"/>
  <c r="D137" i="7"/>
  <c r="C137" i="7"/>
  <c r="J142" i="14"/>
  <c r="R141" i="14"/>
  <c r="W141" i="14"/>
  <c r="V141" i="14"/>
  <c r="X141" i="14"/>
  <c r="U141" i="14"/>
  <c r="AA141" i="14" s="1"/>
  <c r="Y141" i="14"/>
  <c r="S141" i="14"/>
  <c r="C137" i="6"/>
  <c r="J137" i="6" s="1"/>
  <c r="L138" i="1"/>
  <c r="B139" i="1"/>
  <c r="Q143" i="14" l="1"/>
  <c r="L143" i="14"/>
  <c r="AH143" i="14" s="1"/>
  <c r="J143" i="14"/>
  <c r="I143" i="14"/>
  <c r="H143" i="14"/>
  <c r="M143" i="14"/>
  <c r="O143" i="14"/>
  <c r="N143" i="14"/>
  <c r="K143" i="14"/>
  <c r="I138" i="7"/>
  <c r="K138" i="7"/>
  <c r="G138" i="7"/>
  <c r="L138" i="7"/>
  <c r="E138" i="7"/>
  <c r="H138" i="7"/>
  <c r="J138" i="7"/>
  <c r="C138" i="7"/>
  <c r="F138" i="7"/>
  <c r="D138" i="7"/>
  <c r="U142" i="14"/>
  <c r="AA142" i="14" s="1"/>
  <c r="R142" i="14"/>
  <c r="S142" i="14"/>
  <c r="X142" i="14"/>
  <c r="Y142" i="14"/>
  <c r="V142" i="14"/>
  <c r="W142" i="14" s="1"/>
  <c r="E144" i="14"/>
  <c r="B139" i="7"/>
  <c r="B139" i="10"/>
  <c r="D144" i="14"/>
  <c r="C144" i="14"/>
  <c r="B144" i="14"/>
  <c r="A144" i="14"/>
  <c r="G144" i="14" s="1"/>
  <c r="B139" i="6"/>
  <c r="I139" i="6" s="1"/>
  <c r="C138" i="10"/>
  <c r="G138" i="10" s="1"/>
  <c r="E138" i="10"/>
  <c r="D138" i="10"/>
  <c r="AB141" i="14"/>
  <c r="AI141" i="14"/>
  <c r="AF141" i="14"/>
  <c r="AG141" i="14"/>
  <c r="AD141" i="14"/>
  <c r="AE141" i="14" s="1"/>
  <c r="AC141" i="14"/>
  <c r="AJ141" i="14"/>
  <c r="AK141" i="14" s="1"/>
  <c r="C138" i="6"/>
  <c r="J138" i="6" s="1"/>
  <c r="L139" i="1"/>
  <c r="B140" i="1"/>
  <c r="E145" i="14" l="1"/>
  <c r="D145" i="14"/>
  <c r="C145" i="14"/>
  <c r="B145" i="14"/>
  <c r="A145" i="14"/>
  <c r="G145" i="14" s="1"/>
  <c r="B140" i="10"/>
  <c r="B140" i="6"/>
  <c r="I140" i="6" s="1"/>
  <c r="B140" i="7"/>
  <c r="C139" i="10"/>
  <c r="G139" i="10" s="1"/>
  <c r="E139" i="10"/>
  <c r="D139" i="10"/>
  <c r="D139" i="7" s="1"/>
  <c r="AG142" i="14"/>
  <c r="AF142" i="14"/>
  <c r="AC142" i="14"/>
  <c r="AI142" i="14"/>
  <c r="AB142" i="14"/>
  <c r="AD142" i="14"/>
  <c r="AE142" i="14" s="1"/>
  <c r="AJ142" i="14"/>
  <c r="AK142" i="14"/>
  <c r="E139" i="7"/>
  <c r="L139" i="7"/>
  <c r="K139" i="7"/>
  <c r="I139" i="7"/>
  <c r="G139" i="7"/>
  <c r="C139" i="7"/>
  <c r="F139" i="7"/>
  <c r="H139" i="7" s="1"/>
  <c r="J139" i="7"/>
  <c r="H144" i="14"/>
  <c r="K144" i="14"/>
  <c r="M144" i="14"/>
  <c r="O144" i="14" s="1"/>
  <c r="J144" i="14"/>
  <c r="I144" i="14"/>
  <c r="L144" i="14"/>
  <c r="AH144" i="14" s="1"/>
  <c r="N144" i="14"/>
  <c r="Q144" i="14"/>
  <c r="C139" i="6"/>
  <c r="J139" i="6" s="1"/>
  <c r="V143" i="14"/>
  <c r="W143" i="14" s="1"/>
  <c r="R143" i="14"/>
  <c r="Y143" i="14"/>
  <c r="X143" i="14"/>
  <c r="U143" i="14"/>
  <c r="AA143" i="14" s="1"/>
  <c r="S143" i="14"/>
  <c r="L140" i="1"/>
  <c r="B141" i="1"/>
  <c r="I140" i="7" l="1"/>
  <c r="C140" i="7"/>
  <c r="L140" i="7"/>
  <c r="K140" i="7"/>
  <c r="E140" i="7"/>
  <c r="F140" i="7"/>
  <c r="H140" i="7" s="1"/>
  <c r="J140" i="7"/>
  <c r="G140" i="7"/>
  <c r="C140" i="6"/>
  <c r="J140" i="6" s="1"/>
  <c r="E140" i="10"/>
  <c r="D140" i="10"/>
  <c r="D140" i="7" s="1"/>
  <c r="C140" i="10"/>
  <c r="G140" i="10" s="1"/>
  <c r="J145" i="14"/>
  <c r="M145" i="14"/>
  <c r="O145" i="14" s="1"/>
  <c r="L145" i="14"/>
  <c r="AH145" i="14" s="1"/>
  <c r="I145" i="14"/>
  <c r="H145" i="14"/>
  <c r="N145" i="14"/>
  <c r="K145" i="14"/>
  <c r="Q145" i="14"/>
  <c r="E146" i="14"/>
  <c r="D146" i="14"/>
  <c r="C146" i="14"/>
  <c r="B141" i="7"/>
  <c r="B146" i="14"/>
  <c r="A146" i="14"/>
  <c r="G146" i="14" s="1"/>
  <c r="B141" i="6"/>
  <c r="I141" i="6" s="1"/>
  <c r="B141" i="10"/>
  <c r="X144" i="14"/>
  <c r="S144" i="14"/>
  <c r="R144" i="14"/>
  <c r="U144" i="14"/>
  <c r="AA144" i="14" s="1"/>
  <c r="V144" i="14"/>
  <c r="W144" i="14" s="1"/>
  <c r="Y144" i="14"/>
  <c r="AK143" i="14"/>
  <c r="AC143" i="14"/>
  <c r="AB143" i="14"/>
  <c r="AJ143" i="14"/>
  <c r="AI143" i="14"/>
  <c r="AF143" i="14"/>
  <c r="AG143" i="14"/>
  <c r="AD143" i="14"/>
  <c r="AE143" i="14" s="1"/>
  <c r="L141" i="1"/>
  <c r="B142" i="1"/>
  <c r="B147" i="14" l="1"/>
  <c r="B142" i="7"/>
  <c r="A147" i="14"/>
  <c r="G147" i="14" s="1"/>
  <c r="E147" i="14"/>
  <c r="D147" i="14"/>
  <c r="C147" i="14"/>
  <c r="B142" i="6"/>
  <c r="I142" i="6" s="1"/>
  <c r="B142" i="10"/>
  <c r="C141" i="10"/>
  <c r="G141" i="10" s="1"/>
  <c r="E141" i="10"/>
  <c r="D141" i="10"/>
  <c r="V145" i="14"/>
  <c r="W145" i="14" s="1"/>
  <c r="R145" i="14"/>
  <c r="X145" i="14"/>
  <c r="U145" i="14"/>
  <c r="AA145" i="14" s="1"/>
  <c r="S145" i="14"/>
  <c r="Y145" i="14"/>
  <c r="C141" i="6"/>
  <c r="J141" i="6" s="1"/>
  <c r="M146" i="14"/>
  <c r="N146" i="14"/>
  <c r="H146" i="14"/>
  <c r="O146" i="14"/>
  <c r="I146" i="14"/>
  <c r="J146" i="14"/>
  <c r="L146" i="14"/>
  <c r="AH146" i="14" s="1"/>
  <c r="K146" i="14"/>
  <c r="Q146" i="14"/>
  <c r="AD144" i="14"/>
  <c r="AE144" i="14" s="1"/>
  <c r="AG144" i="14"/>
  <c r="AF144" i="14"/>
  <c r="AC144" i="14"/>
  <c r="AJ144" i="14"/>
  <c r="AB144" i="14"/>
  <c r="AI144" i="14"/>
  <c r="AK144" i="14" s="1"/>
  <c r="G141" i="7"/>
  <c r="I141" i="7"/>
  <c r="C141" i="7"/>
  <c r="E141" i="7"/>
  <c r="K141" i="7"/>
  <c r="F141" i="7"/>
  <c r="H141" i="7" s="1"/>
  <c r="J141" i="7"/>
  <c r="L141" i="7"/>
  <c r="D141" i="7"/>
  <c r="L142" i="1"/>
  <c r="B143" i="1"/>
  <c r="C142" i="10" l="1"/>
  <c r="G142" i="10" s="1"/>
  <c r="E142" i="10"/>
  <c r="D142" i="10"/>
  <c r="AF145" i="14"/>
  <c r="AB145" i="14"/>
  <c r="AD145" i="14"/>
  <c r="AE145" i="14" s="1"/>
  <c r="AI145" i="14"/>
  <c r="AK145" i="14" s="1"/>
  <c r="AG145" i="14"/>
  <c r="AC145" i="14"/>
  <c r="AJ145" i="14"/>
  <c r="D148" i="14"/>
  <c r="C148" i="14"/>
  <c r="B148" i="14"/>
  <c r="B143" i="10"/>
  <c r="A148" i="14"/>
  <c r="G148" i="14" s="1"/>
  <c r="B143" i="7"/>
  <c r="B143" i="6"/>
  <c r="I143" i="6" s="1"/>
  <c r="E148" i="14"/>
  <c r="C142" i="6"/>
  <c r="J142" i="6" s="1"/>
  <c r="U146" i="14"/>
  <c r="AA146" i="14" s="1"/>
  <c r="Y146" i="14"/>
  <c r="X146" i="14"/>
  <c r="W146" i="14"/>
  <c r="S146" i="14"/>
  <c r="R146" i="14"/>
  <c r="V146" i="14"/>
  <c r="I147" i="14"/>
  <c r="L147" i="14"/>
  <c r="AH147" i="14" s="1"/>
  <c r="M147" i="14"/>
  <c r="J147" i="14"/>
  <c r="O147" i="14"/>
  <c r="H147" i="14"/>
  <c r="N147" i="14"/>
  <c r="K147" i="14"/>
  <c r="Q147" i="14"/>
  <c r="L142" i="7"/>
  <c r="K142" i="7"/>
  <c r="E142" i="7"/>
  <c r="C142" i="7"/>
  <c r="F142" i="7"/>
  <c r="H142" i="7" s="1"/>
  <c r="J142" i="7"/>
  <c r="G142" i="7"/>
  <c r="I142" i="7"/>
  <c r="D142" i="7"/>
  <c r="L143" i="1"/>
  <c r="B144" i="1"/>
  <c r="E143" i="7" l="1"/>
  <c r="K143" i="7"/>
  <c r="C143" i="7"/>
  <c r="G143" i="7"/>
  <c r="J143" i="7"/>
  <c r="L143" i="7"/>
  <c r="I143" i="7"/>
  <c r="F143" i="7"/>
  <c r="H143" i="7" s="1"/>
  <c r="B144" i="7"/>
  <c r="E149" i="14"/>
  <c r="D149" i="14"/>
  <c r="C149" i="14"/>
  <c r="B149" i="14"/>
  <c r="A149" i="14"/>
  <c r="G149" i="14" s="1"/>
  <c r="B144" i="6"/>
  <c r="I144" i="6" s="1"/>
  <c r="B144" i="10"/>
  <c r="E143" i="10"/>
  <c r="C143" i="10"/>
  <c r="G143" i="10" s="1"/>
  <c r="D143" i="10"/>
  <c r="D143" i="7" s="1"/>
  <c r="AF146" i="14"/>
  <c r="AD146" i="14"/>
  <c r="AE146" i="14" s="1"/>
  <c r="AI146" i="14"/>
  <c r="AK146" i="14" s="1"/>
  <c r="AC146" i="14"/>
  <c r="AB146" i="14"/>
  <c r="AJ146" i="14"/>
  <c r="AG146" i="14"/>
  <c r="K148" i="14"/>
  <c r="H148" i="14"/>
  <c r="J148" i="14"/>
  <c r="I148" i="14"/>
  <c r="N148" i="14"/>
  <c r="M148" i="14"/>
  <c r="L148" i="14"/>
  <c r="AH148" i="14" s="1"/>
  <c r="O148" i="14"/>
  <c r="Q148" i="14"/>
  <c r="U147" i="14"/>
  <c r="AA147" i="14" s="1"/>
  <c r="S147" i="14"/>
  <c r="Y147" i="14"/>
  <c r="X147" i="14"/>
  <c r="R147" i="14"/>
  <c r="W147" i="14"/>
  <c r="V147" i="14"/>
  <c r="C143" i="6"/>
  <c r="J143" i="6" s="1"/>
  <c r="L144" i="1"/>
  <c r="B145" i="1"/>
  <c r="C144" i="6" l="1"/>
  <c r="J144" i="6" s="1"/>
  <c r="K149" i="14"/>
  <c r="N149" i="14"/>
  <c r="J149" i="14"/>
  <c r="Q149" i="14"/>
  <c r="H149" i="14"/>
  <c r="M149" i="14"/>
  <c r="O149" i="14" s="1"/>
  <c r="I149" i="14"/>
  <c r="L149" i="14"/>
  <c r="AH149" i="14" s="1"/>
  <c r="E144" i="10"/>
  <c r="D144" i="10"/>
  <c r="D144" i="7" s="1"/>
  <c r="C144" i="10"/>
  <c r="G144" i="10" s="1"/>
  <c r="AJ147" i="14"/>
  <c r="AF147" i="14"/>
  <c r="AB147" i="14"/>
  <c r="AD147" i="14"/>
  <c r="AE147" i="14" s="1"/>
  <c r="AK147" i="14"/>
  <c r="AC147" i="14"/>
  <c r="AI147" i="14"/>
  <c r="AG147" i="14"/>
  <c r="E150" i="14"/>
  <c r="D150" i="14"/>
  <c r="C150" i="14"/>
  <c r="B150" i="14"/>
  <c r="A150" i="14"/>
  <c r="G150" i="14" s="1"/>
  <c r="B145" i="7"/>
  <c r="B145" i="10"/>
  <c r="B145" i="6"/>
  <c r="I145" i="6" s="1"/>
  <c r="V148" i="14"/>
  <c r="W148" i="14" s="1"/>
  <c r="U148" i="14"/>
  <c r="AA148" i="14" s="1"/>
  <c r="S148" i="14"/>
  <c r="R148" i="14"/>
  <c r="X148" i="14"/>
  <c r="Y148" i="14"/>
  <c r="G144" i="7"/>
  <c r="E144" i="7"/>
  <c r="I144" i="7"/>
  <c r="K144" i="7"/>
  <c r="J144" i="7"/>
  <c r="L144" i="7"/>
  <c r="F144" i="7"/>
  <c r="H144" i="7" s="1"/>
  <c r="C144" i="7"/>
  <c r="L145" i="1"/>
  <c r="B146" i="1"/>
  <c r="AJ148" i="14" l="1"/>
  <c r="AB148" i="14"/>
  <c r="AG148" i="14"/>
  <c r="AF148" i="14"/>
  <c r="AD148" i="14"/>
  <c r="AE148" i="14" s="1"/>
  <c r="AI148" i="14"/>
  <c r="AK148" i="14" s="1"/>
  <c r="AC148" i="14"/>
  <c r="Y149" i="14"/>
  <c r="X149" i="14"/>
  <c r="U149" i="14"/>
  <c r="AA149" i="14" s="1"/>
  <c r="S149" i="14"/>
  <c r="R149" i="14"/>
  <c r="W149" i="14"/>
  <c r="V149" i="14"/>
  <c r="C145" i="6"/>
  <c r="J145" i="6" s="1"/>
  <c r="C145" i="10"/>
  <c r="G145" i="10" s="1"/>
  <c r="E145" i="10"/>
  <c r="D145" i="10"/>
  <c r="B151" i="14"/>
  <c r="A151" i="14"/>
  <c r="G151" i="14" s="1"/>
  <c r="B146" i="7"/>
  <c r="B146" i="10"/>
  <c r="E151" i="14"/>
  <c r="D151" i="14"/>
  <c r="C151" i="14"/>
  <c r="B146" i="6"/>
  <c r="I146" i="6" s="1"/>
  <c r="L145" i="7"/>
  <c r="E145" i="7"/>
  <c r="J145" i="7"/>
  <c r="G145" i="7"/>
  <c r="F145" i="7"/>
  <c r="H145" i="7" s="1"/>
  <c r="K145" i="7"/>
  <c r="D145" i="7"/>
  <c r="I145" i="7"/>
  <c r="C145" i="7"/>
  <c r="M150" i="14"/>
  <c r="L150" i="14"/>
  <c r="AH150" i="14" s="1"/>
  <c r="K150" i="14"/>
  <c r="Q150" i="14"/>
  <c r="H150" i="14"/>
  <c r="O150" i="14"/>
  <c r="N150" i="14"/>
  <c r="J150" i="14"/>
  <c r="I150" i="14"/>
  <c r="L146" i="1"/>
  <c r="B147" i="1"/>
  <c r="E152" i="14" l="1"/>
  <c r="D152" i="14"/>
  <c r="C152" i="14"/>
  <c r="B152" i="14"/>
  <c r="A152" i="14"/>
  <c r="G152" i="14" s="1"/>
  <c r="B147" i="6"/>
  <c r="I147" i="6" s="1"/>
  <c r="B147" i="7"/>
  <c r="B147" i="10"/>
  <c r="E146" i="10"/>
  <c r="C146" i="10"/>
  <c r="G146" i="10" s="1"/>
  <c r="D146" i="10"/>
  <c r="I146" i="7"/>
  <c r="J146" i="7"/>
  <c r="D146" i="7"/>
  <c r="F146" i="7"/>
  <c r="H146" i="7" s="1"/>
  <c r="C146" i="7"/>
  <c r="L146" i="7"/>
  <c r="E146" i="7"/>
  <c r="K146" i="7"/>
  <c r="G146" i="7"/>
  <c r="I151" i="14"/>
  <c r="H151" i="14"/>
  <c r="N151" i="14"/>
  <c r="M151" i="14"/>
  <c r="O151" i="14" s="1"/>
  <c r="K151" i="14"/>
  <c r="J151" i="14"/>
  <c r="Q151" i="14"/>
  <c r="L151" i="14"/>
  <c r="AH151" i="14" s="1"/>
  <c r="R150" i="14"/>
  <c r="Y150" i="14"/>
  <c r="X150" i="14"/>
  <c r="V150" i="14"/>
  <c r="W150" i="14" s="1"/>
  <c r="U150" i="14"/>
  <c r="AA150" i="14" s="1"/>
  <c r="S150" i="14"/>
  <c r="C146" i="6"/>
  <c r="J146" i="6" s="1"/>
  <c r="AJ149" i="14"/>
  <c r="AI149" i="14"/>
  <c r="AD149" i="14"/>
  <c r="AE149" i="14" s="1"/>
  <c r="AG149" i="14"/>
  <c r="AF149" i="14"/>
  <c r="AK149" i="14"/>
  <c r="AB149" i="14"/>
  <c r="AC149" i="14"/>
  <c r="L147" i="1"/>
  <c r="B148" i="1"/>
  <c r="E147" i="10" l="1"/>
  <c r="C147" i="10"/>
  <c r="G147" i="10" s="1"/>
  <c r="D147" i="10"/>
  <c r="D147" i="7" s="1"/>
  <c r="E153" i="14"/>
  <c r="D153" i="14"/>
  <c r="C153" i="14"/>
  <c r="B153" i="14"/>
  <c r="A153" i="14"/>
  <c r="G153" i="14" s="1"/>
  <c r="B148" i="7"/>
  <c r="B148" i="10"/>
  <c r="B148" i="6"/>
  <c r="I148" i="6" s="1"/>
  <c r="C147" i="6"/>
  <c r="J147" i="6" s="1"/>
  <c r="Q152" i="14"/>
  <c r="H152" i="14"/>
  <c r="I152" i="14"/>
  <c r="L152" i="14"/>
  <c r="AH152" i="14" s="1"/>
  <c r="N152" i="14"/>
  <c r="K152" i="14"/>
  <c r="J152" i="14"/>
  <c r="M152" i="14"/>
  <c r="O152" i="14" s="1"/>
  <c r="G147" i="7"/>
  <c r="C147" i="7"/>
  <c r="L147" i="7"/>
  <c r="K147" i="7"/>
  <c r="I147" i="7"/>
  <c r="E147" i="7"/>
  <c r="J147" i="7"/>
  <c r="F147" i="7"/>
  <c r="H147" i="7" s="1"/>
  <c r="X151" i="14"/>
  <c r="V151" i="14"/>
  <c r="W151" i="14" s="1"/>
  <c r="U151" i="14"/>
  <c r="AA151" i="14" s="1"/>
  <c r="S151" i="14"/>
  <c r="R151" i="14"/>
  <c r="Y151" i="14"/>
  <c r="AF150" i="14"/>
  <c r="AC150" i="14"/>
  <c r="AB150" i="14"/>
  <c r="AJ150" i="14"/>
  <c r="AK150" i="14" s="1"/>
  <c r="AI150" i="14"/>
  <c r="AG150" i="14"/>
  <c r="AD150" i="14"/>
  <c r="AE150" i="14" s="1"/>
  <c r="L148" i="1"/>
  <c r="B149" i="1"/>
  <c r="AI151" i="14" l="1"/>
  <c r="AG151" i="14"/>
  <c r="AF151" i="14"/>
  <c r="AD151" i="14"/>
  <c r="AE151" i="14" s="1"/>
  <c r="AC151" i="14"/>
  <c r="AJ151" i="14"/>
  <c r="AK151" i="14" s="1"/>
  <c r="AB151" i="14"/>
  <c r="L153" i="14"/>
  <c r="AH153" i="14" s="1"/>
  <c r="I153" i="14"/>
  <c r="N153" i="14"/>
  <c r="H153" i="14"/>
  <c r="M153" i="14"/>
  <c r="O153" i="14" s="1"/>
  <c r="Q153" i="14"/>
  <c r="J153" i="14"/>
  <c r="K153" i="14"/>
  <c r="Y152" i="14"/>
  <c r="S152" i="14"/>
  <c r="R152" i="14"/>
  <c r="V152" i="14"/>
  <c r="W152" i="14" s="1"/>
  <c r="X152" i="14"/>
  <c r="U152" i="14"/>
  <c r="AA152" i="14" s="1"/>
  <c r="E154" i="14"/>
  <c r="D154" i="14"/>
  <c r="C154" i="14"/>
  <c r="B154" i="14"/>
  <c r="A154" i="14"/>
  <c r="G154" i="14" s="1"/>
  <c r="B149" i="7"/>
  <c r="B149" i="6"/>
  <c r="I149" i="6" s="1"/>
  <c r="B149" i="10"/>
  <c r="C148" i="6"/>
  <c r="J148" i="6" s="1"/>
  <c r="E148" i="10"/>
  <c r="D148" i="10"/>
  <c r="D148" i="7" s="1"/>
  <c r="C148" i="10"/>
  <c r="G148" i="10" s="1"/>
  <c r="K148" i="7"/>
  <c r="E148" i="7"/>
  <c r="L148" i="7"/>
  <c r="C148" i="7"/>
  <c r="I148" i="7"/>
  <c r="F148" i="7"/>
  <c r="H148" i="7" s="1"/>
  <c r="J148" i="7"/>
  <c r="G148" i="7"/>
  <c r="L149" i="1"/>
  <c r="B150" i="1"/>
  <c r="E149" i="10" l="1"/>
  <c r="D149" i="10"/>
  <c r="D149" i="7" s="1"/>
  <c r="C149" i="10"/>
  <c r="G149" i="10" s="1"/>
  <c r="AG152" i="14"/>
  <c r="AD152" i="14"/>
  <c r="AE152" i="14" s="1"/>
  <c r="AC152" i="14"/>
  <c r="AJ152" i="14"/>
  <c r="AK152" i="14" s="1"/>
  <c r="AB152" i="14"/>
  <c r="AI152" i="14"/>
  <c r="AF152" i="14"/>
  <c r="R153" i="14"/>
  <c r="Y153" i="14"/>
  <c r="X153" i="14"/>
  <c r="W153" i="14"/>
  <c r="V153" i="14"/>
  <c r="U153" i="14"/>
  <c r="AA153" i="14" s="1"/>
  <c r="S153" i="14"/>
  <c r="B155" i="14"/>
  <c r="A155" i="14"/>
  <c r="G155" i="14" s="1"/>
  <c r="B150" i="10"/>
  <c r="E155" i="14"/>
  <c r="D155" i="14"/>
  <c r="C155" i="14"/>
  <c r="I155" i="14" s="1"/>
  <c r="B150" i="7"/>
  <c r="B150" i="6"/>
  <c r="I150" i="6" s="1"/>
  <c r="C149" i="6"/>
  <c r="J149" i="6" s="1"/>
  <c r="G149" i="7"/>
  <c r="K149" i="7"/>
  <c r="E149" i="7"/>
  <c r="C149" i="7"/>
  <c r="I149" i="7"/>
  <c r="J149" i="7"/>
  <c r="F149" i="7"/>
  <c r="H149" i="7" s="1"/>
  <c r="L149" i="7"/>
  <c r="L154" i="14"/>
  <c r="AH154" i="14" s="1"/>
  <c r="K154" i="14"/>
  <c r="J154" i="14"/>
  <c r="Q154" i="14"/>
  <c r="H154" i="14"/>
  <c r="N154" i="14"/>
  <c r="O154" i="14"/>
  <c r="M154" i="14"/>
  <c r="I154" i="14"/>
  <c r="L150" i="1"/>
  <c r="B151" i="1"/>
  <c r="L150" i="7" l="1"/>
  <c r="C150" i="7"/>
  <c r="K150" i="7"/>
  <c r="E150" i="7"/>
  <c r="F150" i="7"/>
  <c r="H150" i="7" s="1"/>
  <c r="G150" i="7"/>
  <c r="I150" i="7"/>
  <c r="J150" i="7"/>
  <c r="D150" i="7"/>
  <c r="AI153" i="14"/>
  <c r="AK153" i="14" s="1"/>
  <c r="AG153" i="14"/>
  <c r="AF153" i="14"/>
  <c r="AD153" i="14"/>
  <c r="AE153" i="14" s="1"/>
  <c r="AC153" i="14"/>
  <c r="AJ153" i="14"/>
  <c r="AB153" i="14"/>
  <c r="E156" i="14"/>
  <c r="D156" i="14"/>
  <c r="C156" i="14"/>
  <c r="B151" i="7"/>
  <c r="B156" i="14"/>
  <c r="A156" i="14"/>
  <c r="G156" i="14" s="1"/>
  <c r="B151" i="10"/>
  <c r="B151" i="6"/>
  <c r="I151" i="6" s="1"/>
  <c r="D150" i="10"/>
  <c r="E150" i="10"/>
  <c r="C150" i="10"/>
  <c r="G150" i="10" s="1"/>
  <c r="Y154" i="14"/>
  <c r="X154" i="14"/>
  <c r="W154" i="14"/>
  <c r="V154" i="14"/>
  <c r="U154" i="14"/>
  <c r="AA154" i="14" s="1"/>
  <c r="S154" i="14"/>
  <c r="R154" i="14"/>
  <c r="K155" i="14"/>
  <c r="Q155" i="14"/>
  <c r="M155" i="14"/>
  <c r="L155" i="14"/>
  <c r="AH155" i="14" s="1"/>
  <c r="H155" i="14"/>
  <c r="J155" i="14"/>
  <c r="O155" i="14"/>
  <c r="N155" i="14"/>
  <c r="C150" i="6"/>
  <c r="J150" i="6" s="1"/>
  <c r="L151" i="1"/>
  <c r="B152" i="1"/>
  <c r="C151" i="6" l="1"/>
  <c r="J151" i="6" s="1"/>
  <c r="E151" i="10"/>
  <c r="D151" i="10"/>
  <c r="D151" i="7" s="1"/>
  <c r="C151" i="10"/>
  <c r="G151" i="10" s="1"/>
  <c r="B157" i="14"/>
  <c r="A157" i="14"/>
  <c r="G157" i="14" s="1"/>
  <c r="E157" i="14"/>
  <c r="D157" i="14"/>
  <c r="B152" i="7"/>
  <c r="B152" i="10"/>
  <c r="C157" i="14"/>
  <c r="B152" i="6"/>
  <c r="I152" i="6" s="1"/>
  <c r="L156" i="14"/>
  <c r="AH156" i="14" s="1"/>
  <c r="O156" i="14"/>
  <c r="J156" i="14"/>
  <c r="N156" i="14"/>
  <c r="H156" i="14"/>
  <c r="M156" i="14"/>
  <c r="Q156" i="14"/>
  <c r="K156" i="14"/>
  <c r="I156" i="14"/>
  <c r="S155" i="14"/>
  <c r="V155" i="14"/>
  <c r="R155" i="14"/>
  <c r="X155" i="14"/>
  <c r="W155" i="14"/>
  <c r="U155" i="14"/>
  <c r="AA155" i="14" s="1"/>
  <c r="Y155" i="14"/>
  <c r="K151" i="7"/>
  <c r="C151" i="7"/>
  <c r="E151" i="7"/>
  <c r="L151" i="7"/>
  <c r="F151" i="7"/>
  <c r="H151" i="7" s="1"/>
  <c r="I151" i="7"/>
  <c r="G151" i="7"/>
  <c r="J151" i="7"/>
  <c r="AC154" i="14"/>
  <c r="AB154" i="14"/>
  <c r="AI154" i="14"/>
  <c r="AK154" i="14" s="1"/>
  <c r="AG154" i="14"/>
  <c r="AF154" i="14"/>
  <c r="AD154" i="14"/>
  <c r="AE154" i="14" s="1"/>
  <c r="AJ154" i="14"/>
  <c r="L152" i="1"/>
  <c r="B153" i="1"/>
  <c r="I157" i="14" l="1"/>
  <c r="Q157" i="14"/>
  <c r="H157" i="14"/>
  <c r="N157" i="14"/>
  <c r="M157" i="14"/>
  <c r="K157" i="14"/>
  <c r="L157" i="14"/>
  <c r="AH157" i="14" s="1"/>
  <c r="O157" i="14"/>
  <c r="J157" i="14"/>
  <c r="L153" i="1"/>
  <c r="E158" i="14"/>
  <c r="D158" i="14"/>
  <c r="C158" i="14"/>
  <c r="B158" i="14"/>
  <c r="A158" i="14"/>
  <c r="G158" i="14" s="1"/>
  <c r="B153" i="10"/>
  <c r="B153" i="7"/>
  <c r="B153" i="6"/>
  <c r="I153" i="6" s="1"/>
  <c r="H10" i="8" s="1"/>
  <c r="C152" i="6"/>
  <c r="J152" i="6" s="1"/>
  <c r="V156" i="14"/>
  <c r="W156" i="14" s="1"/>
  <c r="U156" i="14"/>
  <c r="AA156" i="14" s="1"/>
  <c r="S156" i="14"/>
  <c r="R156" i="14"/>
  <c r="Y156" i="14"/>
  <c r="X156" i="14"/>
  <c r="AG155" i="14"/>
  <c r="AF155" i="14"/>
  <c r="AD155" i="14"/>
  <c r="AE155" i="14" s="1"/>
  <c r="AK155" i="14"/>
  <c r="AC155" i="14"/>
  <c r="AJ155" i="14"/>
  <c r="AB155" i="14"/>
  <c r="AI155" i="14"/>
  <c r="C152" i="10"/>
  <c r="G152" i="10" s="1"/>
  <c r="E152" i="10"/>
  <c r="D152" i="10"/>
  <c r="D152" i="7" s="1"/>
  <c r="G152" i="7"/>
  <c r="E152" i="7"/>
  <c r="F152" i="7"/>
  <c r="H152" i="7" s="1"/>
  <c r="J152" i="7"/>
  <c r="C152" i="7"/>
  <c r="I152" i="7"/>
  <c r="L152" i="7"/>
  <c r="K152" i="7"/>
  <c r="E153" i="10" l="1"/>
  <c r="D153" i="10"/>
  <c r="C153" i="10"/>
  <c r="G153" i="10" s="1"/>
  <c r="AD156" i="14"/>
  <c r="AE156" i="14" s="1"/>
  <c r="AK156" i="14"/>
  <c r="AC156" i="14"/>
  <c r="AJ156" i="14"/>
  <c r="AB156" i="14"/>
  <c r="AI156" i="14"/>
  <c r="AG156" i="14"/>
  <c r="AF156" i="14"/>
  <c r="I158" i="14"/>
  <c r="Q158" i="14"/>
  <c r="H158" i="14"/>
  <c r="M158" i="14"/>
  <c r="O158" i="14" s="1"/>
  <c r="L158" i="14"/>
  <c r="AH158" i="14" s="1"/>
  <c r="K158" i="14"/>
  <c r="J158" i="14"/>
  <c r="N158" i="14"/>
  <c r="C153" i="6"/>
  <c r="J153" i="6" s="1"/>
  <c r="U157" i="14"/>
  <c r="AA157" i="14" s="1"/>
  <c r="S157" i="14"/>
  <c r="R157" i="14"/>
  <c r="Y157" i="14"/>
  <c r="X157" i="14"/>
  <c r="W157" i="14"/>
  <c r="V157" i="14"/>
  <c r="L153" i="7"/>
  <c r="H24" i="8" s="1"/>
  <c r="E153" i="7"/>
  <c r="H5" i="8" s="1"/>
  <c r="G153" i="7"/>
  <c r="I153" i="7"/>
  <c r="H16" i="8" s="1"/>
  <c r="F153" i="7"/>
  <c r="H11" i="8" s="1"/>
  <c r="H31" i="8" s="1"/>
  <c r="H153" i="7"/>
  <c r="D153" i="7"/>
  <c r="K153" i="7"/>
  <c r="H17" i="8" s="1"/>
  <c r="J153" i="7"/>
  <c r="H23" i="8" s="1"/>
  <c r="C153" i="7"/>
  <c r="D37" i="8" l="1"/>
  <c r="H6" i="8"/>
  <c r="H26" i="8"/>
  <c r="H27" i="8" s="1"/>
  <c r="H28" i="8" s="1"/>
  <c r="H18" i="8"/>
  <c r="H19" i="8" s="1"/>
  <c r="H20" i="8" s="1"/>
  <c r="AB157" i="14"/>
  <c r="AG157" i="14"/>
  <c r="AF157" i="14"/>
  <c r="AK157" i="14"/>
  <c r="AD157" i="14"/>
  <c r="AE157" i="14" s="1"/>
  <c r="AC157" i="14"/>
  <c r="AJ157" i="14"/>
  <c r="AI157" i="14"/>
  <c r="R158" i="14"/>
  <c r="Y158" i="14"/>
  <c r="X158" i="14"/>
  <c r="V158" i="14"/>
  <c r="W158" i="14" s="1"/>
  <c r="U158" i="14"/>
  <c r="AA158" i="14" s="1"/>
  <c r="S158" i="14"/>
  <c r="H12" i="8"/>
  <c r="F37" i="8"/>
  <c r="H37" i="8" s="1"/>
  <c r="I38" i="8" s="1"/>
  <c r="H40" i="8" l="1"/>
  <c r="C10" i="13" s="1"/>
  <c r="H7" i="8"/>
  <c r="C6" i="13" s="1"/>
  <c r="C4" i="13"/>
  <c r="AC158" i="14"/>
  <c r="AB158" i="14"/>
  <c r="AI158" i="14"/>
  <c r="AK158" i="14" s="1"/>
  <c r="AF158" i="14"/>
  <c r="AG158" i="14"/>
  <c r="AD158" i="14"/>
  <c r="AE158" i="14" s="1"/>
  <c r="AJ158" i="14"/>
  <c r="K7" i="13"/>
  <c r="C5" i="13"/>
  <c r="H13" i="8"/>
  <c r="H32" i="8"/>
  <c r="C11" i="13" l="1"/>
  <c r="B4" i="12" s="1"/>
  <c r="B15" i="12" s="1"/>
  <c r="B14" i="12" s="1"/>
  <c r="N17" i="13"/>
  <c r="I17" i="13" s="1"/>
  <c r="N14" i="13"/>
  <c r="I14" i="13" s="1"/>
  <c r="N15" i="13"/>
  <c r="I15" i="13" s="1"/>
  <c r="N16" i="13"/>
  <c r="I16" i="13" s="1"/>
  <c r="N11" i="13"/>
  <c r="I11" i="13" s="1"/>
  <c r="N20" i="13"/>
  <c r="I20" i="13" s="1"/>
  <c r="N19" i="13"/>
  <c r="I19" i="13" s="1"/>
  <c r="N13" i="13"/>
  <c r="I13" i="13" s="1"/>
  <c r="N7" i="13"/>
  <c r="I7" i="13" s="1"/>
  <c r="N10" i="13"/>
  <c r="I10" i="13" s="1"/>
  <c r="N12" i="13"/>
  <c r="I12" i="13" s="1"/>
  <c r="N18" i="13"/>
  <c r="I18" i="13" s="1"/>
  <c r="N9" i="13"/>
  <c r="I9" i="13" s="1"/>
  <c r="N8" i="13"/>
  <c r="I8" i="13" s="1"/>
  <c r="H33" i="8"/>
  <c r="C7" i="13"/>
  <c r="F12" i="13"/>
  <c r="F10" i="13"/>
  <c r="F9" i="13"/>
  <c r="F11" i="13"/>
  <c r="F16" i="13"/>
  <c r="F17" i="13"/>
  <c r="F15" i="13"/>
  <c r="F7" i="13"/>
  <c r="F13" i="13"/>
  <c r="F20" i="13"/>
  <c r="F18" i="13"/>
  <c r="F14" i="13"/>
  <c r="F8" i="13"/>
  <c r="F19" i="13"/>
  <c r="K8" i="13"/>
  <c r="L7" i="13"/>
  <c r="B13" i="12" l="1"/>
  <c r="I12" i="12" s="1"/>
  <c r="J13" i="13" s="1"/>
  <c r="C12" i="13"/>
  <c r="M6" i="13" s="1"/>
  <c r="L4" i="12"/>
  <c r="J5" i="12" s="1"/>
  <c r="I15" i="12"/>
  <c r="J16" i="13" s="1"/>
  <c r="I16" i="12"/>
  <c r="J17" i="13" s="1"/>
  <c r="I14" i="12"/>
  <c r="J15" i="13" s="1"/>
  <c r="I9" i="12"/>
  <c r="J10" i="13" s="1"/>
  <c r="I7" i="12"/>
  <c r="J8" i="13" s="1"/>
  <c r="I8" i="12"/>
  <c r="J9" i="13" s="1"/>
  <c r="I13" i="12"/>
  <c r="J14" i="13" s="1"/>
  <c r="I6" i="12"/>
  <c r="L8" i="13"/>
  <c r="K9" i="13"/>
  <c r="I11" i="12" l="1"/>
  <c r="J12" i="13" s="1"/>
  <c r="I5" i="12"/>
  <c r="J6" i="13" s="1"/>
  <c r="I10" i="12"/>
  <c r="J11" i="13" s="1"/>
  <c r="O8" i="13"/>
  <c r="H8" i="13"/>
  <c r="G8" i="13" s="1"/>
  <c r="J7" i="13"/>
  <c r="L9" i="13"/>
  <c r="H9" i="13" s="1"/>
  <c r="G9" i="13" s="1"/>
  <c r="K10" i="13"/>
  <c r="K5" i="12"/>
  <c r="L5" i="12" s="1"/>
  <c r="J6" i="12" s="1"/>
  <c r="K6" i="12" s="1"/>
  <c r="L6" i="12" s="1"/>
  <c r="J7" i="12" s="1"/>
  <c r="K7" i="12" s="1"/>
  <c r="L7" i="12" s="1"/>
  <c r="J8" i="12" s="1"/>
  <c r="K8" i="12" s="1"/>
  <c r="L8" i="12" s="1"/>
  <c r="J9" i="12" s="1"/>
  <c r="K9" i="12" s="1"/>
  <c r="L9" i="12" s="1"/>
  <c r="J10" i="12" s="1"/>
  <c r="K10" i="12" s="1"/>
  <c r="L10" i="12" s="1"/>
  <c r="J11" i="12" s="1"/>
  <c r="K11" i="12" s="1"/>
  <c r="L11" i="12" s="1"/>
  <c r="J12" i="12" s="1"/>
  <c r="K12" i="12" s="1"/>
  <c r="L12" i="12" s="1"/>
  <c r="J13" i="12" s="1"/>
  <c r="K13" i="12" s="1"/>
  <c r="L13" i="12" s="1"/>
  <c r="J14" i="12" s="1"/>
  <c r="K14" i="12" s="1"/>
  <c r="L14" i="12" s="1"/>
  <c r="J15" i="12" s="1"/>
  <c r="K15" i="12" s="1"/>
  <c r="L15" i="12" s="1"/>
  <c r="J16" i="12" s="1"/>
  <c r="K16" i="12" s="1"/>
  <c r="L16" i="12" s="1"/>
  <c r="K11" i="13" l="1"/>
  <c r="L10" i="13"/>
  <c r="O9" i="13"/>
  <c r="H6" i="13"/>
  <c r="G6" i="13" s="1"/>
  <c r="O6" i="13"/>
  <c r="H7" i="13"/>
  <c r="G7" i="13" s="1"/>
  <c r="O7" i="13"/>
  <c r="O10" i="13" l="1"/>
  <c r="H10" i="13"/>
  <c r="G10" i="13" s="1"/>
  <c r="K12" i="13"/>
  <c r="L11" i="13"/>
  <c r="L12" i="13" l="1"/>
  <c r="K13" i="13"/>
  <c r="O11" i="13"/>
  <c r="H11" i="13"/>
  <c r="G11" i="13" s="1"/>
  <c r="K14" i="13" l="1"/>
  <c r="L13" i="13"/>
  <c r="O12" i="13"/>
  <c r="H12" i="13"/>
  <c r="G12" i="13" s="1"/>
  <c r="O13" i="13" l="1"/>
  <c r="H13" i="13"/>
  <c r="G13" i="13" s="1"/>
  <c r="K15" i="13"/>
  <c r="L14" i="13"/>
  <c r="L15" i="13" l="1"/>
  <c r="K16" i="13"/>
  <c r="O14" i="13"/>
  <c r="H14" i="13"/>
  <c r="G14" i="13" s="1"/>
  <c r="K17" i="13" l="1"/>
  <c r="L16" i="13"/>
  <c r="O15" i="13"/>
  <c r="H15" i="13"/>
  <c r="G15" i="13" s="1"/>
  <c r="H16" i="13" l="1"/>
  <c r="G16" i="13" s="1"/>
  <c r="O16" i="13"/>
  <c r="L17" i="13"/>
  <c r="K18" i="13"/>
  <c r="H17" i="13" l="1"/>
  <c r="G17" i="13" s="1"/>
  <c r="O17" i="13"/>
  <c r="K19" i="13"/>
  <c r="L18" i="13"/>
  <c r="O18" i="13" l="1"/>
  <c r="H18" i="13"/>
  <c r="G18" i="13" s="1"/>
  <c r="K20" i="13"/>
  <c r="L20" i="13" s="1"/>
  <c r="L19" i="13"/>
  <c r="H19" i="13" l="1"/>
  <c r="G19" i="13" s="1"/>
  <c r="O19" i="13"/>
  <c r="H20" i="13"/>
  <c r="G20" i="13" s="1"/>
  <c r="O20" i="13"/>
  <c r="H44" i="8"/>
  <c r="H43" i="8" l="1"/>
  <c r="C14" i="13"/>
  <c r="C13" i="13"/>
</calcChain>
</file>

<file path=xl/comments1.xml><?xml version="1.0" encoding="utf-8"?>
<comments xmlns="http://schemas.openxmlformats.org/spreadsheetml/2006/main">
  <authors>
    <author>Author</author>
  </authors>
  <commentList>
    <comment ref="B15" authorId="0">
      <text>
        <r>
          <rPr>
            <sz val="9"/>
            <color indexed="81"/>
            <rFont val="Tahoma"/>
            <family val="2"/>
            <charset val="161"/>
          </rPr>
          <t>Έως 50 χαρακτήρες.</t>
        </r>
      </text>
    </comment>
    <comment ref="B16" authorId="0">
      <text>
        <r>
          <rPr>
            <sz val="9"/>
            <color indexed="81"/>
            <rFont val="Tahoma"/>
            <family val="2"/>
            <charset val="161"/>
          </rPr>
          <t>Έως 150 χαρακτήρες.</t>
        </r>
      </text>
    </comment>
    <comment ref="B17" authorId="0">
      <text>
        <r>
          <rPr>
            <sz val="9"/>
            <color indexed="81"/>
            <rFont val="Tahoma"/>
            <family val="2"/>
            <charset val="161"/>
          </rPr>
          <t xml:space="preserve">Έως 400 χαρακτήρες.
</t>
        </r>
      </text>
    </comment>
  </commentList>
</comments>
</file>

<file path=xl/comments2.xml><?xml version="1.0" encoding="utf-8"?>
<comments xmlns="http://schemas.openxmlformats.org/spreadsheetml/2006/main">
  <authors>
    <author>Author</author>
  </authors>
  <commentList>
    <comment ref="C3" authorId="0">
      <text>
        <r>
          <rPr>
            <sz val="9"/>
            <color indexed="81"/>
            <rFont val="Tahoma"/>
            <family val="2"/>
            <charset val="161"/>
          </rPr>
          <t xml:space="preserve">
Επιλογή από αναδυόμενη Λίστα. Η Λίστα μπορεί να επικαιροποιηθεί στο φύλλο εργασίας "Βοήθεια" (Πίνακας 1).</t>
        </r>
      </text>
    </comment>
    <comment ref="H3" authorId="0">
      <text>
        <r>
          <rPr>
            <sz val="9"/>
            <color indexed="81"/>
            <rFont val="Tahoma"/>
            <family val="2"/>
            <charset val="161"/>
          </rPr>
          <t xml:space="preserve">
Αριθμός συμβατικών φωτιστικών σωμάτων προς αντικατάσταση.</t>
        </r>
      </text>
    </comment>
    <comment ref="I3" authorId="0">
      <text>
        <r>
          <rPr>
            <sz val="9"/>
            <color indexed="81"/>
            <rFont val="Tahoma"/>
            <family val="2"/>
            <charset val="161"/>
          </rPr>
          <t xml:space="preserve">
Ισχύς Συμβατικού Λαμπτήρα (W/μονάδα).</t>
        </r>
      </text>
    </comment>
    <comment ref="J3" authorId="0">
      <text>
        <r>
          <rPr>
            <sz val="9"/>
            <color indexed="81"/>
            <rFont val="Tahoma"/>
            <family val="2"/>
            <charset val="161"/>
          </rPr>
          <t xml:space="preserve">
Ισχύς Συμβατικού Συστήματος Λαμπτήρα (W/μονάδα).
Περιλαμβάνει την Ισχύ του Φωτιστικού Σώματος και των συστημάτων οδήγησης.</t>
        </r>
      </text>
    </comment>
  </commentList>
</comments>
</file>

<file path=xl/comments3.xml><?xml version="1.0" encoding="utf-8"?>
<comments xmlns="http://schemas.openxmlformats.org/spreadsheetml/2006/main">
  <authors>
    <author>Author</author>
  </authors>
  <commentList>
    <comment ref="D3" authorId="0">
      <text>
        <r>
          <rPr>
            <sz val="9"/>
            <color indexed="81"/>
            <rFont val="Tahoma"/>
            <family val="2"/>
            <charset val="161"/>
          </rPr>
          <t xml:space="preserve">
Επιλογή από αναδυόμενη Λίστα. Η Λίστα μπορεί να επικαιροποιηθεί στο φύλλο εργασίας "Βοήθεια" (Πίνακας 2).</t>
        </r>
      </text>
    </comment>
    <comment ref="I3" authorId="0">
      <text>
        <r>
          <rPr>
            <sz val="9"/>
            <color indexed="81"/>
            <rFont val="Tahoma"/>
            <family val="2"/>
            <charset val="161"/>
          </rPr>
          <t xml:space="preserve">
Αριθμός σύγχρονων φωτιστικών σωμάτων υπό προμήθεια.
Όσα και τα συμβατικά προς αντικατάσταση φωτιστικά σώματα.</t>
        </r>
      </text>
    </comment>
    <comment ref="J3" authorId="0">
      <text>
        <r>
          <rPr>
            <b/>
            <sz val="9"/>
            <color indexed="81"/>
            <rFont val="Tahoma"/>
            <family val="2"/>
            <charset val="161"/>
          </rPr>
          <t xml:space="preserve">
</t>
        </r>
        <r>
          <rPr>
            <sz val="9"/>
            <color indexed="81"/>
            <rFont val="Tahoma"/>
            <family val="2"/>
            <charset val="161"/>
          </rPr>
          <t>Υπολογίζεται αυτόματα σύμφωνα με το ποσοστό που έχει δωθεί στο φύλλο εργασίας 'Γενικά Δεδομένα'.</t>
        </r>
      </text>
    </comment>
    <comment ref="K3" authorId="0">
      <text>
        <r>
          <rPr>
            <sz val="9"/>
            <color indexed="81"/>
            <rFont val="Tahoma"/>
            <family val="2"/>
            <charset val="161"/>
          </rPr>
          <t xml:space="preserve">
Ενεργειακή απόδοση σύγχρονου φωτιστικού σώματος (lm/w).
Πρέπει να είναι μεγαλύτερη από την ελάχιστη που αναφέρεται στο φύλλο "Γενικά Δεδομένα".</t>
        </r>
      </text>
    </comment>
    <comment ref="L3" authorId="0">
      <text>
        <r>
          <rPr>
            <sz val="9"/>
            <color indexed="81"/>
            <rFont val="Tahoma"/>
            <family val="2"/>
            <charset val="161"/>
          </rPr>
          <t xml:space="preserve">
Η απόκλιση στα lumen κατά την προσφορά είναι αποδεκτή κατά 5% εκτός εάν ζητηθούν μελέτες χαρακτηριστικών οδών και συμμόρφωση με πρότυπα οπότε αντικαθίστανται βάση των μελετών προσφοράς.</t>
        </r>
      </text>
    </comment>
    <comment ref="M3" authorId="0">
      <text>
        <r>
          <rPr>
            <sz val="9"/>
            <color indexed="81"/>
            <rFont val="Tahoma"/>
            <family val="2"/>
            <charset val="161"/>
          </rPr>
          <t xml:space="preserve">
Ισχύς Σύγχρονου Συστήματος Φωτιστικών Σωμάτων (W/μονάδα)
Περιλαμβάνει την Ισχύ του Φωτιστικού Σώματος και των συστημάτων οδήγησης.
Υπολογίζεται ως γινόμενο της ενεργειακής απόδοσης με τα lumen του φωστιστικού</t>
        </r>
      </text>
    </comment>
    <comment ref="N3" authorId="0">
      <text>
        <r>
          <rPr>
            <sz val="9"/>
            <color indexed="81"/>
            <rFont val="Tahoma"/>
            <family val="2"/>
            <charset val="161"/>
          </rPr>
          <t xml:space="preserve">
Τιμή Μονάδας Σύγχρονου Φωτιστικού Σώματος ή Λαμπτήρα με την εγκατάσταση (€/μονάδα)</t>
        </r>
      </text>
    </comment>
    <comment ref="O3" authorId="0">
      <text>
        <r>
          <rPr>
            <b/>
            <sz val="9"/>
            <color indexed="81"/>
            <rFont val="Tahoma"/>
            <family val="2"/>
            <charset val="161"/>
          </rPr>
          <t xml:space="preserve">
</t>
        </r>
        <r>
          <rPr>
            <sz val="9"/>
            <color indexed="81"/>
            <rFont val="Tahoma"/>
            <family val="2"/>
            <charset val="161"/>
          </rPr>
          <t>Για τα συγκεκριμένα Φωτιστικά Σώματα επιλέγεται αν ελέγχεται ή όχι η έντασή τους.
Σημειώνεται ότι σε περίπτωση που στον ίδιο τύπο Φωτιστικών Σωμάτων λειτουργούν κάποια από αυτά με dimming και κάποια άλλα χωρίς, τότε καταχωρούνται σε δύο διαφορετικές γραμμές.</t>
        </r>
      </text>
    </comment>
  </commentList>
</comments>
</file>

<file path=xl/comments4.xml><?xml version="1.0" encoding="utf-8"?>
<comments xmlns="http://schemas.openxmlformats.org/spreadsheetml/2006/main">
  <authors>
    <author>Author</author>
  </authors>
  <commentList>
    <comment ref="G3" authorId="0">
      <text>
        <r>
          <rPr>
            <b/>
            <sz val="9"/>
            <color indexed="81"/>
            <rFont val="Tahoma"/>
            <family val="2"/>
            <charset val="161"/>
          </rPr>
          <t xml:space="preserve">
</t>
        </r>
        <r>
          <rPr>
            <sz val="9"/>
            <color indexed="81"/>
            <rFont val="Tahoma"/>
            <family val="2"/>
            <charset val="161"/>
          </rPr>
          <t>Υπολογίζεται αυτόματα σύμφωνα με το ποσοστό που έχει δωθεί στο φύλλο εργασίας 'Γενικά Δεδομένα'</t>
        </r>
      </text>
    </comment>
  </commentList>
</comments>
</file>

<file path=xl/comments5.xml><?xml version="1.0" encoding="utf-8"?>
<comments xmlns="http://schemas.openxmlformats.org/spreadsheetml/2006/main">
  <authors>
    <author>Author</author>
  </authors>
  <commentList>
    <comment ref="E3" authorId="0">
      <text>
        <r>
          <rPr>
            <sz val="9"/>
            <color indexed="81"/>
            <rFont val="Tahoma"/>
            <family val="2"/>
            <charset val="161"/>
          </rPr>
          <t xml:space="preserve">
Υποσύνολο Ισχύος Συμβατικού Συστήματος (Watt)
Συμπεριλαμβάνονται τα Φωτιστικά Σώματα που δεν είναι σε λειτουργία.</t>
        </r>
      </text>
    </comment>
    <comment ref="F3" authorId="0">
      <text>
        <r>
          <rPr>
            <sz val="9"/>
            <color indexed="81"/>
            <rFont val="Tahoma"/>
            <family val="2"/>
            <charset val="161"/>
          </rPr>
          <t xml:space="preserve">
Υποσύνολο Ισχύος Σύγχρονου Συστήματος (Watt)</t>
        </r>
      </text>
    </comment>
    <comment ref="G3" authorId="0">
      <text>
        <r>
          <rPr>
            <sz val="9"/>
            <color indexed="81"/>
            <rFont val="Tahoma"/>
            <family val="2"/>
            <charset val="161"/>
          </rPr>
          <t xml:space="preserve">
Κατανάλωση Ηλεκτρικής Ενέργειας Συμβατικών Φωτιστικών Σωμάτων (kWh/Έτος)
Λαμβάνεται υπόψη η κατανάλωση των Φωτιστικών Σωμάτων που είναι σε λειτουργία.</t>
        </r>
      </text>
    </comment>
    <comment ref="H3" authorId="0">
      <text>
        <r>
          <rPr>
            <sz val="9"/>
            <color indexed="81"/>
            <rFont val="Tahoma"/>
            <family val="2"/>
            <charset val="161"/>
          </rPr>
          <t xml:space="preserve">
Κατανάλωση Ηλεκτρικής Ενέργειας Σύγχρονων Φωτιστικών Σωμάτων (kWh/Έτος).
</t>
        </r>
      </text>
    </comment>
    <comment ref="I3" authorId="0">
      <text>
        <r>
          <rPr>
            <sz val="9"/>
            <color indexed="81"/>
            <rFont val="Tahoma"/>
            <family val="2"/>
            <charset val="161"/>
          </rPr>
          <t xml:space="preserve">
Κόστος απομάκρυνσης των Συμβατικών Φωτιστικών Σωμάτων (€)</t>
        </r>
      </text>
    </comment>
    <comment ref="J3" authorId="0">
      <text>
        <r>
          <rPr>
            <sz val="9"/>
            <color indexed="81"/>
            <rFont val="Tahoma"/>
            <family val="2"/>
            <charset val="161"/>
          </rPr>
          <t xml:space="preserve">
Περιλαμβάνει την προμήθεια και εγκατάσταση και αφορά τα Νέα Φωτιστικά Σώματα και εκείνα που θα αποθηκευτούν. (€)</t>
        </r>
      </text>
    </comment>
    <comment ref="L3" authorId="0">
      <text>
        <r>
          <rPr>
            <sz val="9"/>
            <color indexed="81"/>
            <rFont val="Tahoma"/>
            <family val="2"/>
            <charset val="161"/>
          </rPr>
          <t xml:space="preserve">
Περιλαμβάνει την προμήθεια και εγκατάσταση και αφορά τους Νέους βραχίονες και εκείνους που θα αποθηκευτούν. (€)</t>
        </r>
      </text>
    </comment>
  </commentList>
</comments>
</file>

<file path=xl/comments6.xml><?xml version="1.0" encoding="utf-8"?>
<comments xmlns="http://schemas.openxmlformats.org/spreadsheetml/2006/main">
  <authors>
    <author>Author</author>
  </authors>
  <commentList>
    <comment ref="J4" authorId="0">
      <text>
        <r>
          <rPr>
            <sz val="9"/>
            <color indexed="81"/>
            <rFont val="Tahoma"/>
            <family val="2"/>
            <charset val="161"/>
          </rPr>
          <t xml:space="preserve">Η τιμή στην στήλη εισέρχεται από το φύλλο "Δάνειο", Στήλη - Ποσό Πληρωμής
</t>
        </r>
      </text>
    </comment>
    <comment ref="K4" authorId="0">
      <text>
        <r>
          <rPr>
            <sz val="9"/>
            <color indexed="81"/>
            <rFont val="Tahoma"/>
            <family val="2"/>
            <charset val="161"/>
          </rPr>
          <t xml:space="preserve">Η τιμή στη στήλη αποτελεί γινόμενο της Ετήσιας Κατανάλωσης Ενέργειας από το φύλλο "Αποτελέσματα" με το κόστος της ενέργειας από το φύλλο "Γενικά Δεδομένα".
</t>
        </r>
      </text>
    </comment>
  </commentList>
</comments>
</file>

<file path=xl/sharedStrings.xml><?xml version="1.0" encoding="utf-8"?>
<sst xmlns="http://schemas.openxmlformats.org/spreadsheetml/2006/main" count="403" uniqueCount="293">
  <si>
    <t>Δικαιούχος:</t>
  </si>
  <si>
    <t>Περιγραφή Έργου:</t>
  </si>
  <si>
    <t>Κωδικός Έργου:</t>
  </si>
  <si>
    <t>1. ΓΕΝΙΚΑ ΣΤΟΙΧΕΙΑ ΕΡΓΟΥ</t>
  </si>
  <si>
    <t>Κελί Εισαγωγής Δεδομένων</t>
  </si>
  <si>
    <t>Ημ/νία Υποβολής Αιτήματος Χρηματοδότησης στο ΤΠΔ:</t>
  </si>
  <si>
    <t>Τίτλος Έργου:</t>
  </si>
  <si>
    <t>2. ΦΟΡΟΙ - ΚΟΣΤΟΣ ΗΛΕΚΤΡΙΚΗΣ ΕΝΕΡΓΕΙΑΣ - ΛΕΙΤΟΥΡΓΙΑ ΦΩΤΙΣΤΙΚΩΝ - ΚΛΠ</t>
  </si>
  <si>
    <t>3. ΤΙΜΕΣ ΜΟΝΑΔΑΣ - ΕΚΠΤΩΣΕΙΣ ΠΡΟΜΗΘΕΙΑΣ - ΧΡΟΝΟΣ ΕΓΚΑΤΑΣΤΑΣΗΣ</t>
  </si>
  <si>
    <t>Φόρος Προστιθέμενης Αξίας, ΦΠΑ (%):</t>
  </si>
  <si>
    <t>Κόστος Ηλεκτρικής Ενέργειας (€/kWh):</t>
  </si>
  <si>
    <t>Ετήσια Μεταβολή στο Κόστος Ηλεκτρικής Ενέργειας (%):</t>
  </si>
  <si>
    <t>Κόστος αφαίρεσης βραχίονα από τοποθετημένο ιστό με ή χωρίς φωτιστικό σώμα (€/Μονάδα):</t>
  </si>
  <si>
    <t>Κόστος αφαίρεσης Φωτιστικών Σωμάτων από βραχίονα ή από την κορυφή εγκατεστημένου ιστού (€/Μονάδα):</t>
  </si>
  <si>
    <t>4. ΕΚΤΙΜΗΣΗ ΥΛΙΚΩΝ ΣΕ ΑΠΟΘΗΚΗ</t>
  </si>
  <si>
    <t>Ποσοστό προμήθειας φωτιστικών σωμάτων για αποθήκευση (%):</t>
  </si>
  <si>
    <t>Ποσοστό προμήθειας βραχιόνων για αποθήκευση (%):</t>
  </si>
  <si>
    <t>Ώρες Λειτουργίας Φωτιστικών Σωμάτων και Λαμπτήρων ανά 24ωρο:</t>
  </si>
  <si>
    <t>Α/Α</t>
  </si>
  <si>
    <r>
      <t>CO</t>
    </r>
    <r>
      <rPr>
        <b/>
        <vertAlign val="subscript"/>
        <sz val="11"/>
        <color theme="1"/>
        <rFont val="Calibri"/>
        <family val="2"/>
        <charset val="161"/>
        <scheme val="minor"/>
      </rPr>
      <t>2</t>
    </r>
  </si>
  <si>
    <t>Φωτιστικό Σώμα Οδοφωτισμού με λαμπτήρα ατμών υδραργύρου</t>
  </si>
  <si>
    <t>Τεμάχια</t>
  </si>
  <si>
    <t>Ισχύς Λαμπτήρα</t>
  </si>
  <si>
    <t>Ισχύς Συστήματος</t>
  </si>
  <si>
    <t>Συντομο-γραφία</t>
  </si>
  <si>
    <t>Συμβατική τεχνολογία</t>
  </si>
  <si>
    <t>Νέος είδος τεχνολογίας Φ/Σ &amp; Λαμπτήρων</t>
  </si>
  <si>
    <t>Τιμή Μονάδος</t>
  </si>
  <si>
    <t>Σύμφωνα με το καθεστώς ΦΠΑ στο οποίο υπόκειται ο Δικαιούχος.</t>
  </si>
  <si>
    <t>Από</t>
  </si>
  <si>
    <t>Σε</t>
  </si>
  <si>
    <t>Α. ΣΥΜΒΑΤΙΚΑ ΦΩΤΙΣΤΙΚΑ ΣΩΜΑΤΑ</t>
  </si>
  <si>
    <t xml:space="preserve">Αριθμός Φωτιστικών Σωμάτων </t>
  </si>
  <si>
    <t>Εγκατεστημένη Ισχύς Φωτιστικών Σωμάτων  (kW)</t>
  </si>
  <si>
    <t>Κατανάλωση Ηλεκτρικής Ενέργειας (kWh/Έτος)</t>
  </si>
  <si>
    <t>Ετήσια Δαπάνη Ηλεκτρικής Ενέργειας (€/Έτος)</t>
  </si>
  <si>
    <t>Έκδοση 1.2</t>
  </si>
  <si>
    <t>Β. ΣΥΓΧΡΟΝΑ ΦΩΤΙΣΤΙΚΑ ΣΩΜΑΤΑ</t>
  </si>
  <si>
    <t>Τεμάχια για αποθήκευση</t>
  </si>
  <si>
    <t>Κόστος Νέων ΦΣ</t>
  </si>
  <si>
    <t>Ισχύς Συμβατικού
Συστήματος</t>
  </si>
  <si>
    <t>Ισχύς
Νέου
Συστήματος</t>
  </si>
  <si>
    <t>Κατανάλωση
Συμβατικού
Συστήματος</t>
  </si>
  <si>
    <t>Κατανάλωση
Νέου
Συστήματος</t>
  </si>
  <si>
    <t>Κόστος Απομάκρ. Συμβατικών ΦΣ</t>
  </si>
  <si>
    <t>Αφαίρεση Φωτιστικών Σωμάτων (€)</t>
  </si>
  <si>
    <t>Αφαίρεση βραχιόνων (€)</t>
  </si>
  <si>
    <t>Σύνολο Δαπάνης χωρίς ΦΠΑ (€)</t>
  </si>
  <si>
    <t>Σύνολο Δαπάνης με ΦΠΑ (€)</t>
  </si>
  <si>
    <t xml:space="preserve">Δ. ΕΚΤΙΜΗΣΗ Π/Υ ΠΡΟΜΗΘΕΙΑΣ </t>
  </si>
  <si>
    <t>Δαπάνη Προμήθειας &amp; Εγκατάστασης Φωτιστικών Σωμάτων (€)</t>
  </si>
  <si>
    <t>Δαπάνη Προμήθειας &amp; Εγκατάστασης Βραχιόνων (€)</t>
  </si>
  <si>
    <t xml:space="preserve">E. ΕΞΟΙΚΟΝΟΜΗΣΗ ΕΝΕΡΓΕΙΑΣ - ΜΕΙΩΣΗ ΔΑΠΑΝΗΣ </t>
  </si>
  <si>
    <t>Μείωση Εγκατεστημένης Ισχύος (kW)</t>
  </si>
  <si>
    <t>Ετήσια Εξοικονόμηση Ηλεκτρικής Ενέργειας από την αντικατάσταση των φωτιστικών σωμάτων (kWh/Έτος)</t>
  </si>
  <si>
    <t>Ετήσια Μείωση Δαπάνης Οδοφωτισμού (€/Έτος)</t>
  </si>
  <si>
    <t>Συνολικό Κόστος Επένδυσης</t>
  </si>
  <si>
    <t>Ρύποι</t>
  </si>
  <si>
    <t>Συμβατικό Σύστημα</t>
  </si>
  <si>
    <t>Νέο Σύστημα</t>
  </si>
  <si>
    <t>Όφελος</t>
  </si>
  <si>
    <t>Ημερομηνία Εκτύπωσης:</t>
  </si>
  <si>
    <t>Ημερομηνία Συμπλήρωσης:</t>
  </si>
  <si>
    <t>Αφορά προμήθεια, μεταφορά και διανομή, χωρίς ΦΠΑ. (Σταθερή τιμή)</t>
  </si>
  <si>
    <t>Μέσος καθαρός χρόνος λειτουργίας Φωτιστικών Σωμάτων ανά 24ωρο.(Σταθερή τιμή)</t>
  </si>
  <si>
    <t xml:space="preserve"> Συνοπτική περιγραφή</t>
  </si>
  <si>
    <t>Άρθρο Αναθεώρησης</t>
  </si>
  <si>
    <t>Μονάδα</t>
  </si>
  <si>
    <t>Τιμή Μον. (€)</t>
  </si>
  <si>
    <t>60.10.40.01</t>
  </si>
  <si>
    <t xml:space="preserve"> ΗΛΜ−103</t>
  </si>
  <si>
    <t xml:space="preserve"> τεμ.</t>
  </si>
  <si>
    <t>Τιμή Μονάδας προμήθειας και εγκατάστασης βραχίονα  (€/Μονάδα):</t>
  </si>
  <si>
    <t>60.10.40.03</t>
  </si>
  <si>
    <t>60.10.40.05</t>
  </si>
  <si>
    <t>60.10.40.07</t>
  </si>
  <si>
    <t>60.10.40.09</t>
  </si>
  <si>
    <t>Dimming</t>
  </si>
  <si>
    <t>Βραχίονες προς αντικατάσταση</t>
  </si>
  <si>
    <t>Τεμάχια Νέων Φωτιστικών Σωμάτων</t>
  </si>
  <si>
    <t>Νέα Τεχνολογία</t>
  </si>
  <si>
    <t>Βραχίονες προς αποθήκευση</t>
  </si>
  <si>
    <t>Κόστος Αφαίρεσης Βραχίονα</t>
  </si>
  <si>
    <t>Κόστος για Νέους βραχίονες</t>
  </si>
  <si>
    <t>Συντηρητική μεσοπρόθεσμη εκτίμηση. (Σταθερή τιμή)</t>
  </si>
  <si>
    <t>60.10.40.07Ν</t>
  </si>
  <si>
    <t>Άλλο</t>
  </si>
  <si>
    <t>ΥΠΟΛΟΓΙΣΜΟΙ ΓΙΑ ΦΩΤΙΣΤΙΚΑ ΣΩΜΑΤΑ ΚΑΙ ΒΡΑΧΙΟΝΕΣ</t>
  </si>
  <si>
    <t>Ποσοστό Κάλυψης Εξυπηρέτησης Οφειλών</t>
  </si>
  <si>
    <t>Προεξοφλητικό επιτόκιο</t>
  </si>
  <si>
    <t>Σταθμισμένο κόστος έργου:</t>
  </si>
  <si>
    <t>Δεδομένα Δανείου</t>
  </si>
  <si>
    <t>Ποσό Δανείου</t>
  </si>
  <si>
    <t>Ετήσιο Επιτόκιο</t>
  </si>
  <si>
    <t>Πρώτη Ημερομηνία Πληρωμής</t>
  </si>
  <si>
    <t>Συχνότητα Πληρωμών</t>
  </si>
  <si>
    <t>Ετήσια</t>
  </si>
  <si>
    <t>Σύνοψη</t>
  </si>
  <si>
    <t>Αριθμός Δόσεων</t>
  </si>
  <si>
    <t>Επιτόκιο (ανα περίοδο)</t>
  </si>
  <si>
    <t>Ποσό πληρωμής (ανα περίοδο)</t>
  </si>
  <si>
    <t>Σύνολο Τόκων</t>
  </si>
  <si>
    <t>Σύνολο Πληρωμών</t>
  </si>
  <si>
    <t>Ημερομηνία Πληρωμής</t>
  </si>
  <si>
    <t>Ποσό Πληρωμής</t>
  </si>
  <si>
    <t>Τόκοι</t>
  </si>
  <si>
    <t>Κεφάλαιο</t>
  </si>
  <si>
    <t>Υπόλοιπο</t>
  </si>
  <si>
    <t xml:space="preserve">Ετήσια Κατανάλωσης Ενέργειας Δικτύου Φωτισμού με LED </t>
  </si>
  <si>
    <t xml:space="preserve">Συνολικό Κόστος Ετήσιας Κατανάλωσης Ενέργειας Δικτύου Φωτισμού με LED </t>
  </si>
  <si>
    <t>Ετήσιο Κόστος Συντήρησης Δικτύου Φωτισμού με Συμβατικούς Λαμπτήρες</t>
  </si>
  <si>
    <t>Ετήσιο Κόστος Συντήρησης Δικτύου Φωτισμού με LED</t>
  </si>
  <si>
    <t>Συνολικό Κόστος Επένδυσης + ΦΠΑ</t>
  </si>
  <si>
    <t>Δάνειο</t>
  </si>
  <si>
    <t>Ιδία κεφάλαια</t>
  </si>
  <si>
    <t>IRR Έργου</t>
  </si>
  <si>
    <t>€/kWh</t>
  </si>
  <si>
    <t xml:space="preserve">Ετήσια Κατανάλωση Ενέργειας Δικτύου Φωτισμού με Συμβατικούς Λαμπτήρες </t>
  </si>
  <si>
    <t xml:space="preserve">Συνολικό Κόστος Ετήσιας Κατανάλωσης Ενέργειας Δικτύου Φωτισμού με Συμβατικούς Λαμπτήρες </t>
  </si>
  <si>
    <r>
      <t xml:space="preserve">Εκλυόμενοι ρύποι ανά μονάδα ενέργειας  </t>
    </r>
    <r>
      <rPr>
        <sz val="11"/>
        <rFont val="Calibri"/>
        <family val="2"/>
        <charset val="161"/>
        <scheme val="minor"/>
      </rPr>
      <t>(gr CO</t>
    </r>
    <r>
      <rPr>
        <vertAlign val="subscript"/>
        <sz val="11"/>
        <rFont val="Calibri"/>
        <family val="2"/>
        <charset val="161"/>
        <scheme val="minor"/>
      </rPr>
      <t>2</t>
    </r>
    <r>
      <rPr>
        <sz val="11"/>
        <rFont val="Calibri"/>
        <family val="2"/>
        <charset val="161"/>
        <scheme val="minor"/>
      </rPr>
      <t>/kWh)</t>
    </r>
  </si>
  <si>
    <t xml:space="preserve">5. ΕΚΠΟΜΠΕΣ ΡΥΠΩΝ ΠΑΡΑΓΩΓΗΣ ΗΛΕΚΤΡΙΚΗΣ ΕΝΕΡΓΕΙΑΣ </t>
  </si>
  <si>
    <t>Τεμάχια σε λειτουργία</t>
  </si>
  <si>
    <t>Τεμάχια εκτός λειτουργία</t>
  </si>
  <si>
    <t>Φωτιστικά σώματα οδοφωτισμού τύπου βραχίονα με λαμπτήρα νατρίου χαμηλής πίεσης (NaLP)</t>
  </si>
  <si>
    <t>Φωτιστικά σώματα οδοφωτισμού τύπου βραχίονα με λαμπτήρα μαγνητικής επαγωγής</t>
  </si>
  <si>
    <t xml:space="preserve">Φωτιστικό Σώμα Οδοφωτισμού με λαμπτήρα μεταλλικών αλογονιδίων </t>
  </si>
  <si>
    <t>Γ. ΕΚΤΙΜΗΣΗ Π/Υ ΑΠΕΓΚΑΤΑΣΤΑΣΗΣ ΣΥΜΒΑΤΙΚΟΥ ΕΞΟΠΛΙΣΜΟΥ</t>
  </si>
  <si>
    <t>Ποστοστό Μείωσης Εκλυόμενοι Ρύποι:</t>
  </si>
  <si>
    <t xml:space="preserve">*Η διάρκεια ζωής των φωτιστικών σωμάτων λαμβάνεται ίση με 15 έτη σύμφωνα με την αρ. πρωτ. 46/7094/30.03.2011 Απόφαση του Υπουργείου Περιβάλλοντος και Ενέργειας.
</t>
  </si>
  <si>
    <t>Έτος*</t>
  </si>
  <si>
    <t xml:space="preserve">6. ΟΙΚΟΝΟΜΙΚΑ ΔΕΔΟΜΕΝΑ </t>
  </si>
  <si>
    <t>Διάρκεια του Δανείου σε Χρόνια (0-10):</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</si>
  <si>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</si>
  <si>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t>ΣΤ. ΠΕΡΙΒΑΛΛΟΝΤΙΚΟ ΟΦΕΛΟΣ (Τόνοι/ kWh)</t>
  </si>
  <si>
    <t>Ζ. ΔΕΙΚΤΕΣ ΟΙΚΟΝΟΜΙΚΟΤΗΤΑΣ</t>
  </si>
  <si>
    <t>Βραχίονες προς αποθήκευση για άμεση αποκατάσταση ζημιάς/βλάβης.</t>
  </si>
  <si>
    <t>Ετήριο συνολικό κόστος Νέου συστήματος [K+M+N] (€)
[3]</t>
  </si>
  <si>
    <t>Ετήσια κόστη Κεφαλαίου (€)
[5]</t>
  </si>
  <si>
    <t>Ετήσιο Κόστος Λειτουργίας LED (€)
[6]</t>
  </si>
  <si>
    <t>I</t>
  </si>
  <si>
    <t>II</t>
  </si>
  <si>
    <t>III</t>
  </si>
  <si>
    <t>IV</t>
  </si>
  <si>
    <t>V</t>
  </si>
  <si>
    <t>VI</t>
  </si>
  <si>
    <t>VII</t>
  </si>
  <si>
    <t>VIII</t>
  </si>
  <si>
    <t>X</t>
  </si>
  <si>
    <t>IX</t>
  </si>
  <si>
    <t>XI</t>
  </si>
  <si>
    <t>XII</t>
  </si>
  <si>
    <t>ΠΕΡΙΓΡΑΦΗ</t>
  </si>
  <si>
    <t>ΤΙΜΗ</t>
  </si>
  <si>
    <t>Ετήσιες Ταμειακές Ροές (αποφευγόμενα κόστη)  
(€)
[2] = [4-3]</t>
  </si>
  <si>
    <t>Ενεργειακό όφελος σε (kWh)
[1] = [ΙΙ - ΙΙΙ]</t>
  </si>
  <si>
    <t>Ετήσιο συνολικό κόστος συμβατικού συστήματος (€)
[4]=[9]</t>
  </si>
  <si>
    <t>Ποσοστό Κάλυψης Εξυπηρέτησης Οφειλών 
[10]=[4-7]/[5]</t>
  </si>
  <si>
    <t>**1 έτος μεταβατική περίοδος 0 κόστος συμβατικού 0 κόστος νέου</t>
  </si>
  <si>
    <t>Η διάρκεια ζωής των φωτιστικών σωμάτων λαμβάνεται ίση με 15 έτη σύμφωνα με την αρ. πρωτ. 46/7094/30.03.2011 Απόφαση του Υπουργείου Περιβάλλοντος και Ενέργειας.</t>
  </si>
  <si>
    <r>
      <t>Ετήσιο Κόστος Λειτουργίας LED (</t>
    </r>
    <r>
      <rPr>
        <sz val="10"/>
        <rFont val="Calibri"/>
        <family val="2"/>
        <charset val="161"/>
        <scheme val="minor"/>
      </rPr>
      <t>Συντήρηση</t>
    </r>
    <r>
      <rPr>
        <sz val="10"/>
        <color theme="1"/>
        <rFont val="Calibri"/>
        <family val="2"/>
        <charset val="161"/>
        <scheme val="minor"/>
      </rPr>
      <t>+Ενεργειακά κόστη) (€)
[7]=[6]</t>
    </r>
  </si>
  <si>
    <t>**O Πίνακας συμπληρώνεται ΠΡΙΝ τη συμπλήρωση του Φύλλου "Νέα ΦΣ"</t>
  </si>
  <si>
    <t>Ο χρήστης δεν εισάγει καμία τιμή. Συμπληρώνονται αυτόματα.</t>
  </si>
  <si>
    <t>7.  ΕΛΑΧΙΣΤΗ ΕΝΕΡΓΕΙΑΚΗ ΑΠΟΔΟΣ ΦΩΤΙΣΤΙΚΩΝ</t>
  </si>
  <si>
    <t>Ελάχιστη ενεργειακή απόδοση φωτιστικού (lm/w)</t>
  </si>
  <si>
    <t>Ελάχιστη απόδοση διόδου led (lm/w)</t>
  </si>
  <si>
    <t xml:space="preserve">Lumen φωτιστικού </t>
  </si>
  <si>
    <t>Μέγιστη αποδεκτή Ισχύς Συστήματος</t>
  </si>
  <si>
    <t>Ιδία κεφάλαια (€)
[8]=VIII</t>
  </si>
  <si>
    <t>ΦΠΑ (€)</t>
  </si>
  <si>
    <t>ΦΠΑ(€)</t>
  </si>
  <si>
    <t>NPV Έργου</t>
  </si>
  <si>
    <t>XIII</t>
  </si>
  <si>
    <t>Σύμφωνα με το ΦΕΚ 407/Β/2010.</t>
  </si>
  <si>
    <t>Σύμφωνα με το ΦΕΚ 363Β/2013 όπως τροποποιείται και ισχύει. (Σταθερή τιμή)</t>
  </si>
  <si>
    <t>Σύμφωνα με ΦΕΚ 3347/2014 όπως τροποποιείται και ισχύει. (Σταθερή τιμή)</t>
  </si>
  <si>
    <t xml:space="preserve"> (Σταθερή τιμή)</t>
  </si>
  <si>
    <t>Υφιστάμενη τεχνολογία Φ/Σ &amp; Λαμπτήρων</t>
  </si>
  <si>
    <t>8. ΣΥΜΒΑΤΙΚΗ ΤΕΧΝΟΛΟΓΙΑ ΠΡΟΣ ΑΝΤΙΚΑΤΑΣΤΑΣΗ - ΠΟΣΟΤΙΚΑ ΔΕΔΟΜΕΝΑ ΓΙΑ ΤΗΝ ΥΦΙΣΤΑΜΕΝΗ ΚΑΤΑΣΤΑΣΗ</t>
  </si>
  <si>
    <t>9. ΝΕΑ ΤΕΧΝΟΛΟΓΙΑ ΠΡΟΣ ΕΦΑΡΜΟΗ - ΠΟΣΟΤΙΚΑ ΔΕΔΟΜΕΝΑ</t>
  </si>
  <si>
    <t>10. ΠΟΣΟΤΙΚΑ ΔΕΔΟΜΕΝΑ ΓΙΑ ΒΡΑΧΙΟΝΕΣ</t>
  </si>
  <si>
    <t>*O Πίνακας συστήνεται να συμπληρώνεται ΠΡΙΝ τη συμπλήρωση του Φύλλου "Συμβατικά ΦΣ"</t>
  </si>
  <si>
    <t>Τα κελιά εισαγωγής δεδομένων έχουν χρώμα μπλε.</t>
  </si>
  <si>
    <r>
      <rPr>
        <b/>
        <sz val="9"/>
        <color theme="1"/>
        <rFont val="Calibri"/>
        <family val="2"/>
        <charset val="161"/>
        <scheme val="minor"/>
      </rPr>
      <t xml:space="preserve">Πίνακας 1* 
</t>
    </r>
    <r>
      <rPr>
        <sz val="9"/>
        <color theme="1"/>
        <rFont val="Calibri"/>
        <family val="2"/>
        <charset val="161"/>
        <scheme val="minor"/>
      </rPr>
      <t>Φωτιστικά σώματα οδοφωτισμού τύπου βραχίονα Συμβατικής Τεχνολογίας</t>
    </r>
  </si>
  <si>
    <r>
      <rPr>
        <b/>
        <sz val="9"/>
        <color theme="1"/>
        <rFont val="Calibri"/>
        <family val="2"/>
        <charset val="161"/>
        <scheme val="minor"/>
      </rPr>
      <t>IRR Έργου</t>
    </r>
    <r>
      <rPr>
        <sz val="9"/>
        <color theme="1"/>
        <rFont val="Calibri"/>
        <family val="2"/>
        <charset val="161"/>
        <scheme val="minor"/>
      </rPr>
      <t xml:space="preserve">: Ο Εσωτερικός Βαθμός Απόδοσης είναι ένας δείκτης αποτίμησης της οικονομικής απόδοσης μιας επένδυσης, ο οποίος ισοδυναμεί με την τιμή του προεξοφλητικού επιτοκίου που μηδενίζει την καθαρά παρούσα αξία της επένδυσης. </t>
    </r>
  </si>
  <si>
    <r>
      <rPr>
        <b/>
        <sz val="9"/>
        <color theme="1"/>
        <rFont val="Calibri"/>
        <family val="2"/>
        <charset val="161"/>
        <scheme val="minor"/>
      </rPr>
      <t>NPV Έργου</t>
    </r>
    <r>
      <rPr>
        <sz val="9"/>
        <color theme="1"/>
        <rFont val="Calibri"/>
        <family val="2"/>
        <charset val="161"/>
        <scheme val="minor"/>
      </rPr>
      <t>: Η Καθαρή Παρούσα Αξία είναι ένας δείκτης αποτίμησης της οικονομικής απόδοσης μιας επένδυσης, ο οποίος ισούται με το άθροισμα των παρουσών αξιών όλων των εισερχόμενων και εξερχόμενων χρηματορροών της επένδυσης για μια συγκεκριμένη χρονική περίοδο.</t>
    </r>
  </si>
  <si>
    <r>
      <rPr>
        <b/>
        <sz val="9"/>
        <color theme="1"/>
        <rFont val="Calibri"/>
        <family val="2"/>
        <charset val="161"/>
        <scheme val="minor"/>
      </rPr>
      <t>Σταθμισμένο κόστος έργου</t>
    </r>
    <r>
      <rPr>
        <sz val="9"/>
        <color theme="1"/>
        <rFont val="Calibri"/>
        <family val="2"/>
        <charset val="161"/>
        <scheme val="minor"/>
      </rPr>
      <t xml:space="preserve">: Ισούται με τον λόγο του αθροίσματος της καθαρής παρούσας αξίας του κόστους επένδυσης και του ετήσιου κόστους λειτουργίας μετά την υλοποίηση της παρέμβασης προς το άθροισμα της εξοικονομούμενης ενέργειας (εκφρασμένο είτε ως Καθαρή Παρούσα Αξία είτε ως απλό άθροισμα).  </t>
    </r>
  </si>
  <si>
    <r>
      <rPr>
        <b/>
        <sz val="9"/>
        <color theme="1"/>
        <rFont val="Calibri"/>
        <family val="2"/>
        <charset val="161"/>
        <scheme val="minor"/>
      </rPr>
      <t>Ποσοστό Κάλυψης Εξυπηρέτησης Οφειλών</t>
    </r>
    <r>
      <rPr>
        <sz val="9"/>
        <color theme="1"/>
        <rFont val="Calibri"/>
        <family val="2"/>
        <charset val="161"/>
        <scheme val="minor"/>
      </rPr>
      <t xml:space="preserve">: Ισούται με τον λόγο του εξοικονομούμενου κόστους συντήρησης και κατανάλωσης ενέργειας λόγω της υλοποίησης της παρέμβασης προς το κόστος κεφαλαίου σε ετήσια βάση.  </t>
    </r>
  </si>
  <si>
    <t>Φύλλο εργασίας "Περιγραφή Έργου"</t>
  </si>
  <si>
    <t>Εισάγονται βασικά στοιχεία του υπό μελέτη έργου. Συστήνεται να δοθεί προσοχή στους περιορισμούς ως προς το μήκος του κειμένου που εισάγεται, ώστε να διατηρηθεί μία ενιαία αντιμετώπιση από όλους όσους χρησιμοποιούν το εργαλείο. Οι περιορισμοί εισήχθηκαν με σκοπό την καλύτερη μελλοντική συγκεντρωτική απεικόνιση των υποβληθέντων στοιχείων.</t>
  </si>
  <si>
    <t>Φύλλο εργασίας "Γενικά Δεδομένα"</t>
  </si>
  <si>
    <t>Φύλλο εργασίας "Συμβατικά ΦΣ"</t>
  </si>
  <si>
    <r>
      <t xml:space="preserve">Εισάγονται δεδομένα σχετικά με τα Συμβατικά Φωτιστικά Σώματα ανά κατηγορία και συγκεκριμένα:
• Η Υφιστάμενη τεχνολογία Φ/Σ &amp; Λαμπτήρων.
</t>
    </r>
    <r>
      <rPr>
        <i/>
        <sz val="9"/>
        <color theme="1"/>
        <rFont val="Calibri"/>
        <family val="2"/>
        <charset val="161"/>
        <scheme val="minor"/>
      </rPr>
      <t xml:space="preserve">Επιλέγεται από αναδυόμενη λίστα την περιγραφή της υφιστάμενης τεχνολογίας Φωτιστικών Σωμάτων και Λαμπτήρων που πρόκειται να αντικατασταθούν. Για παράδειγμα «Φωτιστικά σώματα οδοφωτισμού τύπου βραχίονα με λαμπτήρα νατρίου υψηλής πίεσης (NaLP)» ή «Φωτιστικά σώματα οδοφωτισμού τύπου βραχίονα με λαμπτήρα νατρίου υψηλής πίεσης (NaLP)».
Στο φύλλο εργασίας «Βοήθεια» (βλέπε παρακάτω Πίνακα 1), υπάρχει προσυμπληρωμένη λίστα που περιέχει τα βασικά Φωτιστικά Σώματα Συμβατικής Τεχνολογίας. Ο χρήστης έχει τη δυνατότητα να  συμπληρώσει στη συγκεκριμένη λίστα μέχρι και δέκα (10) νέες συνοπτικές περιγραφές. </t>
    </r>
    <r>
      <rPr>
        <sz val="9"/>
        <color theme="1"/>
        <rFont val="Calibri"/>
        <family val="2"/>
        <charset val="161"/>
        <scheme val="minor"/>
      </rPr>
      <t xml:space="preserve">
• Συντομογραφία
</t>
    </r>
    <r>
      <rPr>
        <i/>
        <sz val="9"/>
        <color theme="1"/>
        <rFont val="Calibri"/>
        <family val="2"/>
        <charset val="161"/>
        <scheme val="minor"/>
      </rPr>
      <t xml:space="preserve">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theme="1"/>
        <rFont val="Calibri"/>
        <family val="2"/>
        <charset val="161"/>
        <scheme val="minor"/>
      </rPr>
      <t xml:space="preserve">
• Τεμάχια
</t>
    </r>
    <r>
      <rPr>
        <i/>
        <sz val="9"/>
        <color theme="1"/>
        <rFont val="Calibri"/>
        <family val="2"/>
        <charset val="161"/>
        <scheme val="minor"/>
      </rPr>
      <t>Καταχωρείται ο αριθμός των Φωτιστικών Σωμάτων προς αντικατάσταση για τη συγκεκριμένη κατηγορία.</t>
    </r>
    <r>
      <rPr>
        <sz val="9"/>
        <color theme="1"/>
        <rFont val="Calibri"/>
        <family val="2"/>
        <charset val="161"/>
        <scheme val="minor"/>
      </rPr>
      <t xml:space="preserve">
• Ισχύς Λαμπτήρα
</t>
    </r>
    <r>
      <rPr>
        <i/>
        <sz val="9"/>
        <color theme="1"/>
        <rFont val="Calibri"/>
        <family val="2"/>
        <charset val="161"/>
        <scheme val="minor"/>
      </rPr>
      <t>Καταχωρείται η ισχύς του συμβατικού Λαμπτήρ για το προς αντικατάσταση Φωτιστικό Σώμα.</t>
    </r>
    <r>
      <rPr>
        <sz val="9"/>
        <color theme="1"/>
        <rFont val="Calibri"/>
        <family val="2"/>
        <charset val="161"/>
        <scheme val="minor"/>
      </rPr>
      <t xml:space="preserve">
• Ισχύς Συστήματος
</t>
    </r>
    <r>
      <rPr>
        <i/>
        <sz val="9"/>
        <color theme="1"/>
        <rFont val="Calibri"/>
        <family val="2"/>
        <charset val="161"/>
        <scheme val="minor"/>
      </rPr>
      <t xml:space="preserve">Καταχωρείται η ισχύς του συμβατικού Συστήματος. Περιλαμβάνει την Ισχύ του Φωτιστικού Σώματος και των συστημάτων οδήγησης.
• </t>
    </r>
    <r>
      <rPr>
        <sz val="9"/>
        <color theme="1"/>
        <rFont val="Calibri"/>
        <family val="2"/>
        <charset val="161"/>
        <scheme val="minor"/>
      </rPr>
      <t xml:space="preserve">Τεμάχια εκτός λειτουργία
</t>
    </r>
    <r>
      <rPr>
        <i/>
        <sz val="9"/>
        <color theme="1"/>
        <rFont val="Calibri"/>
        <family val="2"/>
        <charset val="161"/>
        <scheme val="minor"/>
      </rPr>
      <t>Καταχωρείται των αριθμό των Φωτιστικών Σωμάτων που δεν είναι σε λειτουργία για εύλογο χρονικό διάστημα και η κατάσταση αυτή επηρεάζει το οικονομικό σκέλος του υπό μελέτη έργου.
Επισημαίνεται ότι για να είναι ευδιάκριτη και αναλυτική η περιγραφή της επιχειρούμενης παρέμβασης επιβάλλεται η κατηγοριοποίηση της υφιστάμενης κατάστασης να ομαδοποιηθεί λαμβάνοντας υπόψη τα παρακάτω:
1. Είδος Φωτιστικών Σωμάτων προς αντικατάσταση
2. Ισχύς Φωτιστικών Σωμάτων προς αντικατάσταση
3. Δυνατότητα dimming των νέων Φωτιστικών Σωμάτων που θα αντικαταστήσει τα παραπάνω.</t>
    </r>
  </si>
  <si>
    <t>Φύλλο εργασίας "Νέα ΦΣ"</t>
  </si>
  <si>
    <t>Ελάχιστη απόδοση Φωτιστικού (lm/w)</t>
  </si>
  <si>
    <t>Α.Τ. (Αριθμός Τιμολογίου)</t>
  </si>
  <si>
    <t>Φύλλο εργασίας "Βραχίονες"</t>
  </si>
  <si>
    <t>Εισάγεται μόνο ο αριθμός των βραχιόνων που θα αντικατασταθούν.</t>
  </si>
  <si>
    <t>Φύλλα "Αποτελέσματα", "Υπολογισμοί", "Δάνειο" &amp; "Οικονομικότητα"</t>
  </si>
  <si>
    <t>Πίνακας 1</t>
  </si>
  <si>
    <t>Ισχύς Συμβατικού Συστήματος Φωτιστικού</t>
  </si>
  <si>
    <t>Συνολικός αριθμός σε λειτουργία</t>
  </si>
  <si>
    <t>Συνολικός αριθμός εκτός λειτουργίας</t>
  </si>
  <si>
    <t>(W)</t>
  </si>
  <si>
    <t>A</t>
  </si>
  <si>
    <t>B</t>
  </si>
  <si>
    <t>Γ</t>
  </si>
  <si>
    <t>Δ</t>
  </si>
  <si>
    <t>Ε</t>
  </si>
  <si>
    <t>ΣΤ</t>
  </si>
  <si>
    <t>Ζ</t>
  </si>
  <si>
    <t>Η</t>
  </si>
  <si>
    <t>Θ</t>
  </si>
  <si>
    <t>Ι</t>
  </si>
  <si>
    <t>Ισχύς Συμβατικού Λαμπτήρα</t>
  </si>
  <si>
    <t>Ώρες λειτουργίας</t>
  </si>
  <si>
    <t>Κόστος ηλεκτρικής ενέργειας</t>
  </si>
  <si>
    <t>Ώρες</t>
  </si>
  <si>
    <t>kWh</t>
  </si>
  <si>
    <t>€/έτος</t>
  </si>
  <si>
    <t>ΣΥΝΟΛΟ</t>
  </si>
  <si>
    <t>Πίνακας 2</t>
  </si>
  <si>
    <t>Πίνακας 3</t>
  </si>
  <si>
    <t>ΠΡΙΝ</t>
  </si>
  <si>
    <t>ΜΕΤΑ</t>
  </si>
  <si>
    <t>Ισχύς Σύγχρονου Λαμπτήρα</t>
  </si>
  <si>
    <t>Ισχύς Σύγχρονου Συστήματος Φωτιστικού</t>
  </si>
  <si>
    <t>Δυνατότητα Dimming*</t>
  </si>
  <si>
    <t>Αριθμός φωτιστικών σωμάτων</t>
  </si>
  <si>
    <t>(ναι/όχι)</t>
  </si>
  <si>
    <t>Α</t>
  </si>
  <si>
    <t>Β</t>
  </si>
  <si>
    <t>Κ</t>
  </si>
  <si>
    <t>Μείωση κατανάλωσης ως αποτέλεσμα του dimming</t>
  </si>
  <si>
    <t>Αριθμός σε λειτουργία</t>
  </si>
  <si>
    <t>Αριθμός εκτός λειτουργίας</t>
  </si>
  <si>
    <t>(Ναι/Όχι)</t>
  </si>
  <si>
    <t>%</t>
  </si>
  <si>
    <t>Πίνακας 4</t>
  </si>
  <si>
    <t>Δυνατότητα Dimming</t>
  </si>
  <si>
    <t>Συνολικό κόστος</t>
  </si>
  <si>
    <t>€/τεμάχιο</t>
  </si>
  <si>
    <t>€</t>
  </si>
  <si>
    <t>Πίνακας 6</t>
  </si>
  <si>
    <t>Πίνακας 5</t>
  </si>
  <si>
    <t>Πίνακας 7</t>
  </si>
  <si>
    <t>Ισχύς Συμβατικού Λαμπτήρα/ Φωτιστικού Σώματος</t>
  </si>
  <si>
    <t>Ισχύς Συμβατικού Συστήματος Φωτιστικού Σώματος</t>
  </si>
  <si>
    <t>Συνολική κατανάλωση ηλεκτρικής ενέργειας
(Γ x Δ x ΣΤ)</t>
  </si>
  <si>
    <t>LED Ισχύος 25−50 W, χωρίς βραχίονα</t>
  </si>
  <si>
    <t>LED Ισχύος 50−80 W, χωρίς βραχίονα</t>
  </si>
  <si>
    <t>LED Ισχύος 80−110 W, χωρίς βραχίονα</t>
  </si>
  <si>
    <t>LED Ισχύος 110−150 W, χωρίς βραχίονα</t>
  </si>
  <si>
    <t>LED Ισχύος 150−200 W, χωρίς βραχίονα</t>
  </si>
  <si>
    <t>LED Ισχύος &gt;200 W, χωρίς βραχίονα</t>
  </si>
  <si>
    <t>Τεχνολογία Λαμπτήρα/ 
Φωτιστικού Σώματος</t>
  </si>
  <si>
    <t>Τεχνολογία Σύγχρονου Λαμπτήρα/ Φωτιστικού Σώματος</t>
  </si>
  <si>
    <t>Κόστος προμήθειας και εγκατάστασης</t>
  </si>
  <si>
    <t>Ισχύς Σύγχρονου Λαμπτήρα/ Φωτιστικού Σώματος</t>
  </si>
  <si>
    <t>Αριθμός λαμπτήρων/  φωτιστικών σωμάτων*</t>
  </si>
  <si>
    <t>Ετήσια Δαπάνη
(Θ x Ι)</t>
  </si>
  <si>
    <t>Κόστος απεγκατάστασης</t>
  </si>
  <si>
    <t>Κόστος προμήθειας &amp; εγκατάστασης</t>
  </si>
  <si>
    <t>Αριθμός βραχιόνων*</t>
  </si>
  <si>
    <r>
      <rPr>
        <b/>
        <sz val="9"/>
        <color theme="1"/>
        <rFont val="Calibri"/>
        <family val="2"/>
        <charset val="161"/>
        <scheme val="minor"/>
      </rPr>
      <t>Πίνακας 2**</t>
    </r>
    <r>
      <rPr>
        <sz val="9"/>
        <color theme="1"/>
        <rFont val="Calibri"/>
        <family val="2"/>
        <charset val="161"/>
        <scheme val="minor"/>
      </rPr>
      <t xml:space="preserve">
60.10.40. Φωτιστικά σώματα οδοφωτισμού τύπου βραχίονα με φωτεινές πηγές τεχνολογίας διόδων φωτοεκπομπής (LED) - Σύμφωνα με το ΦΕΚ 3347/2014 &amp; 1088/2015</t>
    </r>
  </si>
  <si>
    <t>Ετήσια Δαπάνη
(Ζ x H)</t>
  </si>
  <si>
    <t xml:space="preserve">Κατανάλωση ηλεκτρικής ενέργειας
[(Γ x ΣΤ x Η )
(1-Ε)/100]  </t>
  </si>
  <si>
    <t>Διάρκεια Ζωής Επένδυσης σε χρόνια:</t>
  </si>
  <si>
    <t>Επένδυση σε χρόνια</t>
  </si>
  <si>
    <r>
      <t>Ετήσιο κόστος Λειτρουργίας Συμβατικού Συστήματος (</t>
    </r>
    <r>
      <rPr>
        <sz val="10"/>
        <rFont val="Calibri"/>
        <family val="2"/>
        <charset val="161"/>
        <scheme val="minor"/>
      </rPr>
      <t>Συντήρηση</t>
    </r>
    <r>
      <rPr>
        <sz val="10"/>
        <color theme="1"/>
        <rFont val="Calibri"/>
        <family val="2"/>
        <charset val="161"/>
        <scheme val="minor"/>
      </rPr>
      <t>+Ενέργειακά κόστη) (€)
[9]=[IV+VI]</t>
    </r>
  </si>
  <si>
    <t>Φωτιστικά σώματα ή και εξαρτήματά τους προς αποθήκευση για άμεση αποκατάσταση ζημιάς/βλάβης.</t>
  </si>
  <si>
    <t>Φωτιστικά σώματα οδοφωτισμού τύπου βραχίονα με λαμπτήρα νατρίου υψηλής πίεσης (NaHP)</t>
  </si>
  <si>
    <t>list2</t>
  </si>
  <si>
    <t>list1</t>
  </si>
  <si>
    <t>11. ΛΟΙΠΟΣ ΤΕΧΝΟΛΟΓΙΚΟΣ ΕΞΟΠΛΙΣΜΟΣ</t>
  </si>
  <si>
    <t>Περιγραφή εξοπλισμού</t>
  </si>
  <si>
    <t>Ποσότητα</t>
  </si>
  <si>
    <t>Τιμή Μονάδας</t>
  </si>
  <si>
    <t>Κόστος Λοιπού Εξοπλισμού</t>
  </si>
  <si>
    <t>Φύλλο εργασίας "Λοιπός Εξοπλισμός"</t>
  </si>
  <si>
    <t>Καταχωρείται ο λοιπός εξοπλισμός που απαιτείται για την ορθή και ασφαλή λειτουργία της επένδυσης όπως αντικεραυνική προστασία και τεχνικά μέσα διαχείρισης.</t>
  </si>
  <si>
    <t>ΑΠΟΤΕΛΕΣΜΑΤΑ</t>
  </si>
  <si>
    <t>Σταθμισμένο κόστος έργου για 12ετία χωρίς κόστος συντήρησης:</t>
  </si>
  <si>
    <r>
      <t xml:space="preserve">Εισάγονται οι βασικές μοναδιαίες τιμές που λαμβάνονται υπόψη στο υπό μελέτη έργο και αφορούν:
• Το Φόρο Προστιθέμενης Αξίας.
</t>
    </r>
    <r>
      <rPr>
        <i/>
        <sz val="9"/>
        <color theme="1"/>
        <rFont val="Calibri"/>
        <family val="2"/>
        <charset val="161"/>
        <scheme val="minor"/>
      </rPr>
      <t>Η τιμή που εισάγεται είναι σύμφωνα με το καθεστώς ΦΠΑ στο οποίο υπόκειται ο Δικαιούχος.</t>
    </r>
    <r>
      <rPr>
        <sz val="9"/>
        <color theme="1"/>
        <rFont val="Calibri"/>
        <family val="2"/>
        <charset val="161"/>
        <scheme val="minor"/>
      </rPr>
      <t xml:space="preserve">
• Το ποσοστό προμήθειας φωτιστικών σωμάτων ή και εξαρτημάτων τους για αποθήκευση ώστε να διασφαλιστεί η άμεση αποκατάσταση τυχόν ζημιών/ βλαβών.
</t>
    </r>
    <r>
      <rPr>
        <i/>
        <sz val="9"/>
        <color theme="1"/>
        <rFont val="Calibri"/>
        <family val="2"/>
        <charset val="161"/>
        <scheme val="minor"/>
      </rPr>
      <t>Συστήνεται η τιμή που εισάγεται να μην υπερβαίνει το 1,5% με 2,00%. Το ποσοστό αυτό εφαρμόζεται επί του συνόλου των φωτιστικών σωμάτων ανά κατηγορία και φαίνεται στο φύλλο «Νέα ΦΣ».</t>
    </r>
    <r>
      <rPr>
        <sz val="9"/>
        <color theme="1"/>
        <rFont val="Calibri"/>
        <family val="2"/>
        <charset val="161"/>
        <scheme val="minor"/>
      </rPr>
      <t xml:space="preserve">
• Το ποσοστό προμήθειας βραχιόνων για αποθήκευση ώστε να διασφαλιστεί η άμεση αποκατάσταση τυχόν ζημιών/ βλαβών.
</t>
    </r>
    <r>
      <rPr>
        <i/>
        <sz val="9"/>
        <color theme="1"/>
        <rFont val="Calibri"/>
        <family val="2"/>
        <charset val="161"/>
        <scheme val="minor"/>
      </rPr>
      <t>Συστήνεται η τιμή που εισάγεται να μην υπερβαίνει το 1,5% με 2,00%. Το ποσοστό αυτό εφαρμόζεται επί το σύνολο των βραχιόνων ανά κατηγορία και φαίνεται στο φύλλο «Βραχίονες».</t>
    </r>
    <r>
      <rPr>
        <sz val="9"/>
        <color theme="1"/>
        <rFont val="Calibri"/>
        <family val="2"/>
        <charset val="161"/>
        <scheme val="minor"/>
      </rPr>
      <t xml:space="preserve">
• τη διάρκεια του Δανείου σε Χρόνια (0-12).
• το ετήσιο Κόστος Συντήρησης Δικτύου Φωτισμού με Συμβατικούς Λαμπτήρες.
</t>
    </r>
    <r>
      <rPr>
        <i/>
        <sz val="9"/>
        <color theme="1"/>
        <rFont val="Calibri"/>
        <family val="2"/>
        <charset val="161"/>
        <scheme val="minor"/>
      </rPr>
      <t>Η τιμή που εισάγεται πρέπει να τεκμηριώνεται πλήρως από στοιχεία παρελθοντικών ετών.</t>
    </r>
  </si>
  <si>
    <r>
      <t xml:space="preserve">Εισάγονται δεδομένα σχετικά με τα Νέας Τεχνολογίας Φωτιστικά Σώματα και Λαμπτήρες ανά κατηγορία Συμβατικών Φωτιστικών Σωμάτων και Λαμπτήρων που αντικαθίστανται αντίστοιχα και συγκεκριμένα:
• Νέος είδος τεχνολογίας Φ/Σ &amp; Λαμπτήρων
</t>
    </r>
    <r>
      <rPr>
        <i/>
        <sz val="9"/>
        <color theme="1"/>
        <rFont val="Calibri"/>
        <family val="2"/>
        <charset val="161"/>
        <scheme val="minor"/>
      </rPr>
      <t xml:space="preserve">Επιλέγεται από αναδυόμενη λίστα, την περιγραφή της Νέας Τεχνολογίας Φωτιστικών Σωμάτων και Λαμπτήρων που πρόκειται να αντικαταστήσουν τα αντίστοιχα Συμβατικά. Για παράδειγμα «Φωτιστικά σώματα οδοφωτισμού τύπου βραχίονα με φωτεινές πηγές τεχνολογίας διόδων φωτοεκπομπής (LED) - Ισχύος 50−80 W, χωρίς βραχίονα».
Στο φύλλο εργασίας «Βοήθεια» (βλέπε παρακάτω Πίνακα 2), υπάρχει προσυμπληρωμένη λίστα που περιέχει τα βασικά Φωτιστικά Σώματα Τεχνολογίας LED. Ο χρήστης έχει τη δυνατότητα να  συμπληρώσει στη συγκεκριμένη λίστα μέχρι και δέκα (10) νέες συνοπτικές περιγραφές. </t>
    </r>
    <r>
      <rPr>
        <sz val="9"/>
        <color theme="1"/>
        <rFont val="Calibri"/>
        <family val="2"/>
        <charset val="161"/>
        <scheme val="minor"/>
      </rPr>
      <t xml:space="preserve">
• Συντομογραφία
</t>
    </r>
    <r>
      <rPr>
        <i/>
        <sz val="9"/>
        <color theme="1"/>
        <rFont val="Calibri"/>
        <family val="2"/>
        <charset val="161"/>
        <scheme val="minor"/>
      </rPr>
      <t xml:space="preserve">Συστήνεται η επιλογή μίας πολύ σύντομης χαρακτηριστικής συντομογραφίας για την κάθε κατηγορία Φωτιστικών Σωμάτων με σκοπό την καλύτερη διαχείριση των υπολογισμών και των αποτελεσμάτων. 
</t>
    </r>
    <r>
      <rPr>
        <sz val="9"/>
        <color theme="1"/>
        <rFont val="Calibri"/>
        <family val="2"/>
        <charset val="161"/>
        <scheme val="minor"/>
      </rPr>
      <t xml:space="preserve">• Ελάχιστη απόδοση Φωτιστικού (lm/w)
</t>
    </r>
    <r>
      <rPr>
        <i/>
        <sz val="9"/>
        <color theme="1"/>
        <rFont val="Calibri"/>
        <family val="2"/>
        <charset val="161"/>
        <scheme val="minor"/>
      </rPr>
      <t>Επισημαίνεται ότι η τιμή πρέπει να είναι μεγαλύτερη ή ίση με την τιμή που έχει εισαχθεί στο φύλλο "Γενικά Δεδομένα". Προσοχή, άλλη τιμή προβλέπεται για τα Φωτιστικά Σώματα και άλλη για τους Λαμπτήρες νέας τεχνολογίας Led.</t>
    </r>
    <r>
      <rPr>
        <sz val="9"/>
        <color theme="1"/>
        <rFont val="Calibri"/>
        <family val="2"/>
        <charset val="161"/>
        <scheme val="minor"/>
      </rPr>
      <t xml:space="preserve">
• Lumen φωτιστικού
</t>
    </r>
    <r>
      <rPr>
        <i/>
        <sz val="9"/>
        <color theme="1"/>
        <rFont val="Calibri"/>
        <family val="2"/>
        <charset val="161"/>
        <scheme val="minor"/>
      </rPr>
      <t xml:space="preserve">Καταχωρείται η αντίστοιχη τιμή.
</t>
    </r>
    <r>
      <rPr>
        <sz val="9"/>
        <color theme="1"/>
        <rFont val="Calibri"/>
        <family val="2"/>
        <charset val="161"/>
        <scheme val="minor"/>
      </rPr>
      <t xml:space="preserve">• Dimming
</t>
    </r>
    <r>
      <rPr>
        <i/>
        <sz val="9"/>
        <color theme="1"/>
        <rFont val="Calibri"/>
        <family val="2"/>
        <charset val="161"/>
        <scheme val="minor"/>
      </rPr>
      <t>Επιλέγεται αν η συγκεκριμένη κατηγορία Φωτιστικών Σωμάτων ή Λαμπτήρων θα ελέγχεται ή όχι ως προς τη φωτεινότητά τους.</t>
    </r>
  </si>
  <si>
    <t>Διάρκεια του Δανείου σε Χρόνια (0-12)</t>
  </si>
  <si>
    <t>Πίνακας 8</t>
  </si>
  <si>
    <t>A/A</t>
  </si>
  <si>
    <t>Τιμή μονάδας</t>
  </si>
  <si>
    <t>€/τεμ.</t>
  </si>
  <si>
    <t>τεμ.</t>
  </si>
  <si>
    <t>Συνολικό Κόστος</t>
  </si>
  <si>
    <r>
      <t>To πρόγραμμα αυτό αναπτύχθηκε από το Κέντρο Ανανεώσιμων Πηγών και Εξοικονόμησης Ενέργειας (Κ.Α.Π.Ε.) το 2016. Το πρόγραμμα υπολογίζει την Ετήσια Εξοικονόμηση Ηλεκτρικής Ενέργειας και το Περιβαλλοντικό Όφελος από την αντικατάσταση συμβατικών φωτιστικών σωμάτων με νέας τεχνολογίας καθώς και τους δείκτες οικονομικότητας για τις ανάγκες του χρηματοδοτικού προγράμματος του Τ.Π &amp; Δ. για την αναβάθμιση του οδοφωτισμού των ΟΤΑ Α' &amp; Β' βαθμού. 
Ημερομηνία 1</t>
    </r>
    <r>
      <rPr>
        <b/>
        <i/>
        <vertAlign val="superscript"/>
        <sz val="10"/>
        <rFont val="Arial"/>
        <family val="2"/>
        <charset val="161"/>
      </rPr>
      <t>ης</t>
    </r>
    <r>
      <rPr>
        <b/>
        <i/>
        <sz val="10"/>
        <rFont val="Arial"/>
        <family val="2"/>
        <charset val="161"/>
      </rPr>
      <t xml:space="preserve"> Επικαιροποίησης: Μάρτιος 2018</t>
    </r>
  </si>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</sst>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8" formatCode="#,##0.00\ &quot;€&quot;;[Red]\-#,##0.00\ &quot;€&quot;"/>
    <numFmt numFmtId="164" formatCode="_(* #,##0.00_);_(* \(#,##0.00\);_(* &quot;-&quot;??_);_(@_)"/>
    <numFmt numFmtId="165" formatCode="dd/mm/yyyy;@"/>
    <numFmt numFmtId="166" formatCode="dd/mm/yyyy"/>
    <numFmt numFmtId="167" formatCode="0.0000"/>
    <numFmt numFmtId="168" formatCode="[$-408]dd/mmm/yyyy;@"/>
    <numFmt numFmtId="169" formatCode="#,##0.00\ [$€-408]"/>
    <numFmt numFmtId="170" formatCode="_-* #,##0.00\ [$€-408]_-;\-* #,##0.00\ [$€-408]_-;_-* &quot;-&quot;??\ [$€-408]_-;_-@_-"/>
    <numFmt numFmtId="171" formatCode="#,##0.00\ [$€-1]"/>
    <numFmt numFmtId="172" formatCode="0.000%"/>
    <numFmt numFmtId="173" formatCode="#,##0.0000"/>
  </numFmts>
  <fonts count="40"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b/>
      <sz val="12"/>
      <color theme="1"/>
      <name val="Calibri"/>
      <family val="2"/>
      <charset val="161"/>
      <scheme val="minor"/>
    </font>
    <font>
      <i/>
      <sz val="9"/>
      <color theme="1"/>
      <name val="Calibri"/>
      <family val="2"/>
      <charset val="161"/>
      <scheme val="minor"/>
    </font>
    <font>
      <sz val="10"/>
      <color theme="1"/>
      <name val="Calibri"/>
      <family val="2"/>
      <scheme val="minor"/>
    </font>
    <font>
      <sz val="10"/>
      <color theme="1"/>
      <name val="Calibri"/>
      <family val="2"/>
      <charset val="161"/>
      <scheme val="minor"/>
    </font>
    <font>
      <sz val="9"/>
      <color indexed="81"/>
      <name val="Tahoma"/>
      <family val="2"/>
      <charset val="161"/>
    </font>
    <font>
      <b/>
      <vertAlign val="subscript"/>
      <sz val="11"/>
      <color theme="1"/>
      <name val="Calibri"/>
      <family val="2"/>
      <charset val="161"/>
      <scheme val="minor"/>
    </font>
    <font>
      <sz val="11"/>
      <color theme="1"/>
      <name val="Calibri"/>
      <family val="2"/>
      <scheme val="minor"/>
    </font>
    <font>
      <b/>
      <sz val="9"/>
      <color indexed="81"/>
      <name val="Tahoma"/>
      <family val="2"/>
      <charset val="161"/>
    </font>
    <font>
      <sz val="10"/>
      <name val="Arial"/>
      <family val="2"/>
      <charset val="161"/>
    </font>
    <font>
      <i/>
      <sz val="8"/>
      <color theme="1"/>
      <name val="Calibri"/>
      <family val="2"/>
      <charset val="161"/>
      <scheme val="minor"/>
    </font>
    <font>
      <sz val="11"/>
      <color rgb="FFFF0000"/>
      <name val="Calibri"/>
      <family val="2"/>
      <scheme val="minor"/>
    </font>
    <font>
      <sz val="11"/>
      <name val="Calibri"/>
      <family val="2"/>
      <scheme val="minor"/>
    </font>
    <font>
      <vertAlign val="subscript"/>
      <sz val="11"/>
      <name val="Calibri"/>
      <family val="2"/>
      <charset val="161"/>
      <scheme val="minor"/>
    </font>
    <font>
      <sz val="11"/>
      <name val="Calibri"/>
      <family val="2"/>
      <charset val="161"/>
      <scheme val="minor"/>
    </font>
    <font>
      <sz val="11"/>
      <color rgb="FF3F3F76"/>
      <name val="Calibri"/>
      <family val="2"/>
      <scheme val="minor"/>
    </font>
    <font>
      <b/>
      <sz val="11"/>
      <color rgb="FF3F3F3F"/>
      <name val="Calibri"/>
      <family val="2"/>
      <scheme val="minor"/>
    </font>
    <font>
      <sz val="11"/>
      <color rgb="FF9C6500"/>
      <name val="Calibri"/>
      <family val="2"/>
      <scheme val="minor"/>
    </font>
    <font>
      <b/>
      <sz val="15"/>
      <color theme="3"/>
      <name val="Calibri"/>
      <family val="2"/>
      <charset val="161"/>
      <scheme val="minor"/>
    </font>
    <font>
      <b/>
      <sz val="11"/>
      <color theme="3"/>
      <name val="Calibri"/>
      <family val="2"/>
      <charset val="161"/>
      <scheme val="minor"/>
    </font>
    <font>
      <sz val="11"/>
      <color rgb="FF3F3F76"/>
      <name val="Calibri"/>
      <family val="2"/>
      <charset val="161"/>
      <scheme val="minor"/>
    </font>
    <font>
      <b/>
      <sz val="11"/>
      <color theme="1"/>
      <name val="Calibri"/>
      <family val="2"/>
      <charset val="161"/>
      <scheme val="minor"/>
    </font>
    <font>
      <b/>
      <i/>
      <sz val="10"/>
      <name val="Arial"/>
      <family val="2"/>
      <charset val="161"/>
    </font>
    <font>
      <i/>
      <sz val="9"/>
      <name val="Calibri"/>
      <family val="2"/>
      <charset val="161"/>
      <scheme val="minor"/>
    </font>
    <font>
      <b/>
      <sz val="10"/>
      <color indexed="18"/>
      <name val="Calibri"/>
      <family val="2"/>
      <charset val="161"/>
      <scheme val="minor"/>
    </font>
    <font>
      <sz val="10"/>
      <color indexed="18"/>
      <name val="Calibri"/>
      <family val="2"/>
      <charset val="161"/>
      <scheme val="minor"/>
    </font>
    <font>
      <sz val="10"/>
      <name val="Calibri"/>
      <family val="2"/>
      <charset val="161"/>
      <scheme val="minor"/>
    </font>
    <font>
      <b/>
      <sz val="11"/>
      <name val="Calibri"/>
      <family val="2"/>
      <charset val="161"/>
      <scheme val="minor"/>
    </font>
    <font>
      <sz val="10"/>
      <color rgb="FF9C6500"/>
      <name val="Calibri"/>
      <family val="2"/>
      <charset val="161"/>
      <scheme val="minor"/>
    </font>
    <font>
      <b/>
      <sz val="10"/>
      <color theme="1"/>
      <name val="Calibri"/>
      <family val="2"/>
      <charset val="161"/>
      <scheme val="minor"/>
    </font>
    <font>
      <sz val="9"/>
      <color theme="1"/>
      <name val="Calibri"/>
      <family val="2"/>
      <charset val="161"/>
      <scheme val="minor"/>
    </font>
    <font>
      <b/>
      <i/>
      <sz val="9"/>
      <color indexed="18"/>
      <name val="Calibri"/>
      <family val="2"/>
      <charset val="161"/>
      <scheme val="minor"/>
    </font>
    <font>
      <b/>
      <sz val="9"/>
      <color theme="1"/>
      <name val="Calibri"/>
      <family val="2"/>
      <charset val="161"/>
      <scheme val="minor"/>
    </font>
    <font>
      <b/>
      <i/>
      <sz val="11"/>
      <color indexed="18"/>
      <name val="Calibri"/>
      <family val="2"/>
      <charset val="161"/>
      <scheme val="minor"/>
    </font>
    <font>
      <sz val="8"/>
      <color theme="1"/>
      <name val="Verdana"/>
      <family val="2"/>
      <charset val="161"/>
    </font>
    <font>
      <b/>
      <sz val="8"/>
      <color theme="1"/>
      <name val="Verdana"/>
      <family val="2"/>
      <charset val="161"/>
    </font>
    <font>
      <b/>
      <i/>
      <vertAlign val="superscript"/>
      <sz val="10"/>
      <name val="Arial"/>
      <family val="2"/>
      <charset val="161"/>
    </font>
  </fonts>
  <fills count="21">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C000"/>
        <bgColor indexed="64"/>
      </patternFill>
    </fill>
    <fill>
      <patternFill patternType="gray125">
        <fgColor indexed="43"/>
        <bgColor indexed="26"/>
      </patternFill>
    </fill>
    <fill>
      <patternFill patternType="solid">
        <fgColor rgb="FFFFFF00"/>
        <bgColor indexed="64"/>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B4"/>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indexed="64"/>
      </patternFill>
    </fill>
    <fill>
      <patternFill patternType="solid">
        <fgColor theme="4" tint="0.79998168889431442"/>
        <bgColor indexed="64"/>
      </patternFill>
    </fill>
    <fill>
      <patternFill patternType="solid">
        <fgColor rgb="FFF79646"/>
        <bgColor indexed="64"/>
      </patternFill>
    </fill>
    <fill>
      <patternFill patternType="solid">
        <fgColor rgb="FFC6D9F1"/>
        <bgColor indexed="64"/>
      </patternFill>
    </fill>
    <fill>
      <patternFill patternType="solid">
        <fgColor rgb="FFFFFFFF"/>
        <bgColor indexed="64"/>
      </patternFill>
    </fill>
    <fill>
      <patternFill patternType="solid">
        <fgColor rgb="FFD9D9D9"/>
        <bgColor indexed="64"/>
      </patternFill>
    </fill>
    <fill>
      <patternFill patternType="solid">
        <fgColor theme="9"/>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top style="thin">
        <color indexed="64"/>
      </top>
      <bottom/>
      <diagonal/>
    </border>
    <border>
      <left/>
      <right/>
      <top/>
      <bottom style="thick">
        <color theme="4"/>
      </bottom>
      <diagonal/>
    </border>
    <border>
      <left style="thin">
        <color indexed="64"/>
      </left>
      <right/>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9">
    <xf numFmtId="0" fontId="0" fillId="0" borderId="0"/>
    <xf numFmtId="9" fontId="10" fillId="0" borderId="0" applyFont="0" applyFill="0" applyBorder="0" applyAlignment="0" applyProtection="0"/>
    <xf numFmtId="0" fontId="12" fillId="0" borderId="0"/>
    <xf numFmtId="9" fontId="12" fillId="0" borderId="0" applyFont="0" applyFill="0" applyBorder="0" applyAlignment="0" applyProtection="0"/>
    <xf numFmtId="0" fontId="18" fillId="9" borderId="26" applyNumberFormat="0" applyAlignment="0" applyProtection="0"/>
    <xf numFmtId="0" fontId="19" fillId="10" borderId="27" applyNumberFormat="0" applyAlignment="0" applyProtection="0"/>
    <xf numFmtId="164" fontId="10" fillId="0" borderId="0" applyFont="0" applyFill="0" applyBorder="0" applyAlignment="0" applyProtection="0"/>
    <xf numFmtId="0" fontId="20" fillId="8" borderId="0" applyNumberFormat="0" applyBorder="0" applyAlignment="0" applyProtection="0"/>
    <xf numFmtId="0" fontId="21" fillId="0" borderId="29" applyNumberFormat="0" applyFill="0" applyAlignment="0" applyProtection="0"/>
  </cellStyleXfs>
  <cellXfs count="364">
    <xf numFmtId="0" fontId="0" fillId="0" borderId="0" xfId="0"/>
    <xf numFmtId="0" fontId="6" fillId="0" borderId="1" xfId="0" applyFont="1" applyBorder="1" applyAlignment="1">
      <alignment horizontal="center" vertical="center" wrapText="1"/>
    </xf>
    <xf numFmtId="3" fontId="6" fillId="0" borderId="1"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0" fontId="7" fillId="3" borderId="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0" fillId="0" borderId="0" xfId="0" applyFill="1" applyBorder="1"/>
    <xf numFmtId="4" fontId="0" fillId="0" borderId="0" xfId="0" applyNumberFormat="1"/>
    <xf numFmtId="167" fontId="0" fillId="0" borderId="1" xfId="0" applyNumberFormat="1" applyFill="1" applyBorder="1" applyAlignment="1" applyProtection="1">
      <alignment horizontal="right" vertical="center"/>
    </xf>
    <xf numFmtId="2" fontId="0" fillId="0" borderId="1" xfId="0" applyNumberFormat="1" applyFill="1" applyBorder="1" applyAlignment="1" applyProtection="1">
      <alignment horizontal="right" vertical="center"/>
    </xf>
    <xf numFmtId="10" fontId="0" fillId="0" borderId="1" xfId="0" applyNumberFormat="1" applyFill="1" applyBorder="1" applyAlignment="1" applyProtection="1">
      <alignment horizontal="right" vertical="center"/>
    </xf>
    <xf numFmtId="0" fontId="7" fillId="3" borderId="11" xfId="0" applyFont="1" applyFill="1" applyBorder="1" applyAlignment="1">
      <alignment horizontal="center" vertical="center"/>
    </xf>
    <xf numFmtId="0" fontId="7" fillId="3" borderId="12" xfId="0" applyFont="1" applyFill="1" applyBorder="1" applyAlignment="1">
      <alignment vertical="center"/>
    </xf>
    <xf numFmtId="0" fontId="6" fillId="0" borderId="11" xfId="0" applyFont="1" applyBorder="1" applyAlignment="1">
      <alignment horizontal="center" vertical="center"/>
    </xf>
    <xf numFmtId="0" fontId="6" fillId="0" borderId="12" xfId="0" applyFont="1" applyBorder="1" applyAlignment="1">
      <alignment vertical="top" wrapText="1"/>
    </xf>
    <xf numFmtId="4" fontId="6" fillId="0" borderId="1" xfId="0" applyNumberFormat="1" applyFont="1" applyFill="1" applyBorder="1" applyAlignment="1" applyProtection="1">
      <alignment horizontal="right" vertical="center" wrapText="1"/>
    </xf>
    <xf numFmtId="0" fontId="0" fillId="0" borderId="0" xfId="0" applyProtection="1"/>
    <xf numFmtId="0" fontId="0" fillId="0" borderId="6" xfId="0" applyBorder="1" applyProtection="1"/>
    <xf numFmtId="0" fontId="0" fillId="0" borderId="7" xfId="0" applyBorder="1" applyProtection="1"/>
    <xf numFmtId="0" fontId="0" fillId="0" borderId="8" xfId="0" applyBorder="1" applyProtection="1"/>
    <xf numFmtId="0" fontId="0" fillId="0" borderId="9" xfId="0" applyBorder="1" applyProtection="1"/>
    <xf numFmtId="0" fontId="0" fillId="0" borderId="0" xfId="0" applyBorder="1" applyProtection="1"/>
    <xf numFmtId="0" fontId="0" fillId="0" borderId="10" xfId="0" applyBorder="1" applyProtection="1"/>
    <xf numFmtId="0" fontId="0" fillId="0" borderId="0" xfId="0" applyAlignment="1" applyProtection="1">
      <alignment horizontal="center" vertical="center"/>
    </xf>
    <xf numFmtId="0" fontId="14" fillId="0" borderId="0" xfId="0" applyFont="1" applyBorder="1" applyProtection="1"/>
    <xf numFmtId="0" fontId="13" fillId="0" borderId="0" xfId="0" applyFont="1" applyBorder="1" applyAlignment="1" applyProtection="1">
      <alignment horizontal="right"/>
    </xf>
    <xf numFmtId="0" fontId="0" fillId="0" borderId="15" xfId="0" applyBorder="1" applyProtection="1"/>
    <xf numFmtId="0" fontId="0" fillId="0" borderId="16" xfId="0" applyBorder="1" applyProtection="1"/>
    <xf numFmtId="0" fontId="0" fillId="0" borderId="17" xfId="0" applyBorder="1" applyProtection="1"/>
    <xf numFmtId="0" fontId="0" fillId="0" borderId="0" xfId="0" applyFill="1" applyBorder="1" applyProtection="1"/>
    <xf numFmtId="0" fontId="0" fillId="0" borderId="9" xfId="0" applyFill="1" applyBorder="1" applyAlignment="1" applyProtection="1">
      <alignment horizontal="left" vertical="top"/>
    </xf>
    <xf numFmtId="0" fontId="0" fillId="0" borderId="0" xfId="0" applyFill="1" applyBorder="1" applyAlignment="1" applyProtection="1">
      <alignment horizontal="left" vertical="top"/>
    </xf>
    <xf numFmtId="0" fontId="0" fillId="0" borderId="0" xfId="0" applyFill="1" applyBorder="1" applyAlignment="1" applyProtection="1">
      <alignment horizontal="right" vertical="center"/>
    </xf>
    <xf numFmtId="0" fontId="5" fillId="0" borderId="0" xfId="0" applyFont="1" applyFill="1" applyBorder="1" applyAlignment="1" applyProtection="1">
      <alignment horizontal="left"/>
    </xf>
    <xf numFmtId="0" fontId="0" fillId="0" borderId="0" xfId="0" applyFill="1" applyBorder="1" applyAlignment="1" applyProtection="1">
      <alignment horizontal="left"/>
    </xf>
    <xf numFmtId="0" fontId="0" fillId="0" borderId="10" xfId="0" applyFill="1" applyBorder="1" applyAlignment="1" applyProtection="1">
      <alignment horizontal="left"/>
    </xf>
    <xf numFmtId="0" fontId="15" fillId="0" borderId="1" xfId="0" applyFont="1" applyBorder="1" applyProtection="1"/>
    <xf numFmtId="0" fontId="7" fillId="3" borderId="11"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7" fillId="3" borderId="1" xfId="0" applyFont="1" applyFill="1" applyBorder="1" applyAlignment="1" applyProtection="1">
      <alignment horizontal="center" wrapText="1"/>
    </xf>
    <xf numFmtId="0" fontId="7" fillId="3" borderId="1" xfId="0" applyFont="1" applyFill="1" applyBorder="1" applyAlignment="1" applyProtection="1">
      <alignment vertical="center"/>
    </xf>
    <xf numFmtId="0" fontId="7" fillId="3" borderId="12" xfId="0" applyFont="1" applyFill="1" applyBorder="1" applyAlignment="1" applyProtection="1">
      <alignment vertical="center"/>
    </xf>
    <xf numFmtId="0" fontId="6" fillId="0" borderId="11" xfId="0" applyFont="1" applyBorder="1" applyAlignment="1" applyProtection="1">
      <alignment horizontal="center" vertical="center"/>
    </xf>
    <xf numFmtId="0" fontId="6" fillId="0" borderId="1" xfId="0" applyFont="1" applyFill="1" applyBorder="1" applyAlignment="1" applyProtection="1">
      <alignment horizontal="center" vertical="center" wrapText="1"/>
    </xf>
    <xf numFmtId="3" fontId="6" fillId="0" borderId="1" xfId="0" applyNumberFormat="1" applyFont="1" applyFill="1" applyBorder="1" applyAlignment="1" applyProtection="1">
      <alignment horizontal="right" vertical="center" wrapText="1"/>
    </xf>
    <xf numFmtId="0" fontId="6" fillId="0" borderId="1" xfId="0" applyFont="1" applyBorder="1" applyAlignment="1" applyProtection="1">
      <alignment vertical="top" wrapText="1"/>
    </xf>
    <xf numFmtId="0" fontId="6" fillId="0" borderId="12" xfId="0" applyFont="1" applyBorder="1" applyAlignment="1" applyProtection="1">
      <alignment vertical="top" wrapText="1"/>
    </xf>
    <xf numFmtId="0" fontId="7" fillId="3" borderId="12" xfId="0" applyFont="1" applyFill="1" applyBorder="1" applyAlignment="1" applyProtection="1">
      <alignment horizontal="center" vertical="center" wrapText="1"/>
    </xf>
    <xf numFmtId="3" fontId="6" fillId="0" borderId="12" xfId="0" applyNumberFormat="1" applyFont="1" applyFill="1" applyBorder="1" applyAlignment="1" applyProtection="1">
      <alignment horizontal="right" vertical="center" wrapText="1"/>
    </xf>
    <xf numFmtId="3" fontId="6" fillId="0" borderId="1" xfId="0" applyNumberFormat="1" applyFont="1" applyBorder="1" applyAlignment="1" applyProtection="1">
      <alignment vertical="center" wrapText="1"/>
    </xf>
    <xf numFmtId="0" fontId="5" fillId="0" borderId="0" xfId="0" applyFont="1" applyFill="1" applyBorder="1" applyAlignment="1">
      <alignment vertical="center"/>
    </xf>
    <xf numFmtId="0" fontId="5" fillId="0" borderId="0" xfId="0" applyFont="1" applyFill="1" applyBorder="1" applyAlignment="1"/>
    <xf numFmtId="0" fontId="3" fillId="0" borderId="0" xfId="0" applyFont="1"/>
    <xf numFmtId="0" fontId="3" fillId="12" borderId="1" xfId="0" applyFont="1" applyFill="1" applyBorder="1"/>
    <xf numFmtId="0" fontId="3" fillId="0" borderId="1" xfId="0" applyFont="1" applyBorder="1"/>
    <xf numFmtId="169" fontId="3" fillId="0" borderId="1" xfId="0" applyNumberFormat="1" applyFont="1" applyBorder="1"/>
    <xf numFmtId="14" fontId="3" fillId="0" borderId="1" xfId="0" applyNumberFormat="1" applyFont="1" applyBorder="1"/>
    <xf numFmtId="0" fontId="3" fillId="0" borderId="0" xfId="0" applyFont="1" applyBorder="1"/>
    <xf numFmtId="10" fontId="29" fillId="0" borderId="12" xfId="1" applyNumberFormat="1" applyFont="1" applyFill="1" applyBorder="1" applyAlignment="1">
      <alignment vertical="center" wrapText="1"/>
    </xf>
    <xf numFmtId="0" fontId="3" fillId="0" borderId="1" xfId="0" applyFont="1" applyFill="1" applyBorder="1"/>
    <xf numFmtId="169" fontId="23" fillId="0" borderId="1" xfId="4" applyNumberFormat="1" applyFont="1" applyFill="1" applyBorder="1"/>
    <xf numFmtId="0" fontId="23" fillId="0" borderId="1" xfId="4" applyFont="1" applyFill="1" applyBorder="1"/>
    <xf numFmtId="14" fontId="23" fillId="0" borderId="1" xfId="4" applyNumberFormat="1" applyFont="1" applyFill="1" applyBorder="1"/>
    <xf numFmtId="0" fontId="3" fillId="0" borderId="1" xfId="0" applyFont="1" applyFill="1" applyBorder="1" applyAlignment="1">
      <alignment horizontal="right"/>
    </xf>
    <xf numFmtId="0" fontId="3" fillId="0" borderId="0" xfId="0" applyFont="1" applyFill="1"/>
    <xf numFmtId="10" fontId="3" fillId="0" borderId="1" xfId="0" applyNumberFormat="1" applyFont="1" applyFill="1" applyBorder="1"/>
    <xf numFmtId="169" fontId="3" fillId="0" borderId="1" xfId="0" applyNumberFormat="1" applyFont="1" applyFill="1" applyBorder="1" applyAlignment="1">
      <alignment horizontal="right"/>
    </xf>
    <xf numFmtId="0" fontId="3" fillId="0" borderId="0" xfId="0" applyNumberFormat="1" applyFont="1"/>
    <xf numFmtId="0" fontId="7" fillId="0" borderId="0" xfId="0" applyFont="1"/>
    <xf numFmtId="164" fontId="7" fillId="0" borderId="1" xfId="6" applyFont="1" applyBorder="1"/>
    <xf numFmtId="0" fontId="7" fillId="12" borderId="1" xfId="0" applyFont="1" applyFill="1" applyBorder="1" applyAlignment="1">
      <alignment horizontal="center" vertical="center"/>
    </xf>
    <xf numFmtId="0" fontId="7" fillId="12" borderId="1" xfId="0" applyNumberFormat="1" applyFont="1" applyFill="1" applyBorder="1" applyAlignment="1">
      <alignment horizontal="center" vertical="center" wrapText="1"/>
    </xf>
    <xf numFmtId="0" fontId="7" fillId="12" borderId="1" xfId="0" applyFont="1" applyFill="1" applyBorder="1" applyAlignment="1">
      <alignment horizontal="center" vertical="center" wrapText="1"/>
    </xf>
    <xf numFmtId="0" fontId="31" fillId="8" borderId="1" xfId="7" applyFont="1" applyBorder="1"/>
    <xf numFmtId="0" fontId="31" fillId="8" borderId="1" xfId="7" applyNumberFormat="1" applyFont="1" applyBorder="1"/>
    <xf numFmtId="169" fontId="7" fillId="0" borderId="1" xfId="0" applyNumberFormat="1" applyFont="1" applyBorder="1"/>
    <xf numFmtId="0" fontId="7" fillId="0" borderId="1" xfId="0" applyFont="1" applyBorder="1"/>
    <xf numFmtId="0" fontId="7" fillId="0" borderId="1" xfId="0" applyNumberFormat="1" applyFont="1" applyBorder="1"/>
    <xf numFmtId="171" fontId="7" fillId="0" borderId="1" xfId="0" applyNumberFormat="1" applyFont="1" applyBorder="1"/>
    <xf numFmtId="2" fontId="7" fillId="0" borderId="1" xfId="0" applyNumberFormat="1" applyFont="1" applyBorder="1" applyAlignment="1">
      <alignment horizontal="right"/>
    </xf>
    <xf numFmtId="9" fontId="7" fillId="0" borderId="1" xfId="0" applyNumberFormat="1" applyFont="1" applyBorder="1" applyAlignment="1">
      <alignment horizontal="right"/>
    </xf>
    <xf numFmtId="9" fontId="7" fillId="0" borderId="1" xfId="0" applyNumberFormat="1" applyFont="1" applyBorder="1"/>
    <xf numFmtId="0" fontId="7" fillId="0" borderId="0" xfId="0" applyNumberFormat="1" applyFont="1"/>
    <xf numFmtId="0" fontId="7" fillId="0" borderId="0" xfId="0" applyFont="1" applyAlignment="1">
      <alignment vertical="center" wrapText="1"/>
    </xf>
    <xf numFmtId="169" fontId="3" fillId="0" borderId="0" xfId="0" applyNumberFormat="1" applyFont="1"/>
    <xf numFmtId="0" fontId="24" fillId="0" borderId="1" xfId="0" applyFont="1" applyBorder="1" applyAlignment="1">
      <alignment horizontal="center"/>
    </xf>
    <xf numFmtId="0" fontId="24" fillId="0" borderId="1" xfId="0" applyFont="1" applyBorder="1"/>
    <xf numFmtId="0" fontId="7" fillId="0" borderId="0" xfId="0" applyFont="1" applyBorder="1"/>
    <xf numFmtId="170" fontId="7" fillId="0" borderId="0" xfId="0" applyNumberFormat="1" applyFont="1" applyBorder="1"/>
    <xf numFmtId="0" fontId="32" fillId="14" borderId="0" xfId="0" applyFont="1" applyFill="1" applyBorder="1"/>
    <xf numFmtId="0" fontId="7" fillId="0" borderId="0" xfId="0" applyFont="1" applyBorder="1" applyAlignment="1">
      <alignment vertical="center" wrapText="1"/>
    </xf>
    <xf numFmtId="0" fontId="7" fillId="0" borderId="0" xfId="0" applyNumberFormat="1" applyFont="1" applyFill="1" applyBorder="1" applyAlignment="1">
      <alignment horizontal="center"/>
    </xf>
    <xf numFmtId="0" fontId="7" fillId="0" borderId="0" xfId="0" applyFont="1" applyFill="1" applyBorder="1"/>
    <xf numFmtId="0" fontId="15" fillId="0" borderId="1" xfId="0" applyFont="1" applyBorder="1" applyAlignment="1" applyProtection="1">
      <alignment horizontal="right" vertical="center"/>
    </xf>
    <xf numFmtId="171" fontId="7" fillId="0" borderId="0" xfId="0" applyNumberFormat="1" applyFont="1"/>
    <xf numFmtId="172" fontId="7" fillId="0" borderId="0" xfId="0" applyNumberFormat="1" applyFont="1"/>
    <xf numFmtId="8" fontId="7" fillId="0" borderId="1" xfId="0" applyNumberFormat="1" applyFont="1" applyBorder="1" applyAlignment="1">
      <alignment horizontal="right"/>
    </xf>
    <xf numFmtId="9" fontId="3" fillId="0" borderId="0" xfId="0" applyNumberFormat="1" applyFont="1" applyBorder="1"/>
    <xf numFmtId="0" fontId="2" fillId="0" borderId="1" xfId="0" applyFont="1" applyBorder="1" applyAlignment="1">
      <alignment horizontal="center"/>
    </xf>
    <xf numFmtId="171" fontId="7" fillId="0" borderId="0" xfId="0" applyNumberFormat="1" applyFont="1" applyBorder="1"/>
    <xf numFmtId="0" fontId="6" fillId="2" borderId="1" xfId="0" applyFont="1" applyFill="1" applyBorder="1" applyAlignment="1" applyProtection="1">
      <alignment horizontal="center" vertical="center" wrapText="1"/>
      <protection locked="0"/>
    </xf>
    <xf numFmtId="3" fontId="6" fillId="2" borderId="1" xfId="0" applyNumberFormat="1" applyFont="1" applyFill="1" applyBorder="1" applyAlignment="1" applyProtection="1">
      <alignment horizontal="right" vertical="center" wrapText="1"/>
      <protection locked="0"/>
    </xf>
    <xf numFmtId="4" fontId="6" fillId="2" borderId="1" xfId="0" applyNumberFormat="1" applyFont="1" applyFill="1" applyBorder="1" applyAlignment="1" applyProtection="1">
      <alignment horizontal="right" vertical="center" wrapText="1"/>
      <protection locked="0"/>
    </xf>
    <xf numFmtId="10" fontId="0" fillId="15" borderId="1" xfId="0" applyNumberFormat="1" applyFill="1" applyBorder="1" applyAlignment="1" applyProtection="1">
      <alignment horizontal="right" vertical="center"/>
      <protection locked="0"/>
    </xf>
    <xf numFmtId="0" fontId="6" fillId="15" borderId="1" xfId="0" applyFont="1" applyFill="1" applyBorder="1" applyAlignment="1" applyProtection="1">
      <alignment horizontal="center" vertical="center" wrapText="1"/>
      <protection locked="0"/>
    </xf>
    <xf numFmtId="4" fontId="6" fillId="15" borderId="1" xfId="0" applyNumberFormat="1" applyFont="1" applyFill="1" applyBorder="1" applyAlignment="1" applyProtection="1">
      <alignment horizontal="right" vertical="center" wrapText="1"/>
      <protection locked="0"/>
    </xf>
    <xf numFmtId="0" fontId="6" fillId="15" borderId="12" xfId="0" applyFont="1" applyFill="1" applyBorder="1" applyAlignment="1" applyProtection="1">
      <alignment horizontal="center" vertical="center" wrapText="1"/>
      <protection locked="0"/>
    </xf>
    <xf numFmtId="3" fontId="6" fillId="15" borderId="1" xfId="0" applyNumberFormat="1" applyFont="1" applyFill="1" applyBorder="1" applyAlignment="1" applyProtection="1">
      <alignment horizontal="right" vertical="center" wrapText="1"/>
      <protection locked="0"/>
    </xf>
    <xf numFmtId="0" fontId="33" fillId="0" borderId="0" xfId="0" applyFont="1"/>
    <xf numFmtId="0" fontId="34" fillId="0" borderId="0" xfId="0" applyFont="1" applyFill="1" applyBorder="1" applyAlignment="1">
      <alignment vertical="center" wrapText="1"/>
    </xf>
    <xf numFmtId="0" fontId="33" fillId="3" borderId="1" xfId="0" applyFont="1" applyFill="1" applyBorder="1" applyAlignment="1">
      <alignment wrapText="1"/>
    </xf>
    <xf numFmtId="0" fontId="33" fillId="3" borderId="1" xfId="0" applyFont="1" applyFill="1" applyBorder="1"/>
    <xf numFmtId="0" fontId="33" fillId="0" borderId="1" xfId="0" applyFont="1" applyFill="1" applyBorder="1"/>
    <xf numFmtId="4" fontId="33" fillId="0" borderId="1" xfId="0" applyNumberFormat="1" applyFont="1" applyFill="1" applyBorder="1"/>
    <xf numFmtId="0" fontId="5" fillId="2" borderId="1" xfId="0" applyFont="1" applyFill="1" applyBorder="1" applyAlignment="1">
      <alignment horizontal="center"/>
    </xf>
    <xf numFmtId="0" fontId="5" fillId="0" borderId="30" xfId="0" applyFont="1" applyBorder="1" applyAlignment="1">
      <alignment horizontal="center" vertical="center"/>
    </xf>
    <xf numFmtId="0" fontId="33" fillId="3" borderId="11" xfId="0" applyFont="1" applyFill="1" applyBorder="1" applyAlignment="1">
      <alignment horizontal="center" vertical="center" wrapText="1"/>
    </xf>
    <xf numFmtId="0" fontId="33" fillId="3" borderId="11" xfId="0" applyFont="1" applyFill="1" applyBorder="1" applyAlignment="1">
      <alignment horizontal="center"/>
    </xf>
    <xf numFmtId="0" fontId="33" fillId="0" borderId="11" xfId="0" applyFont="1" applyFill="1" applyBorder="1" applyAlignment="1">
      <alignment horizontal="left" vertical="center" wrapText="1"/>
    </xf>
    <xf numFmtId="0" fontId="33" fillId="2" borderId="11" xfId="0" applyFont="1" applyFill="1" applyBorder="1" applyAlignment="1" applyProtection="1">
      <alignment horizontal="left" vertical="center" wrapText="1"/>
      <protection locked="0"/>
    </xf>
    <xf numFmtId="0" fontId="33" fillId="2" borderId="3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protection locked="0"/>
    </xf>
    <xf numFmtId="4" fontId="33" fillId="2" borderId="1" xfId="0" applyNumberFormat="1" applyFont="1" applyFill="1" applyBorder="1" applyAlignment="1" applyProtection="1">
      <alignment horizontal="right" vertical="center"/>
      <protection locked="0"/>
    </xf>
    <xf numFmtId="0" fontId="33" fillId="0" borderId="0" xfId="0" applyFont="1" applyFill="1"/>
    <xf numFmtId="0" fontId="33" fillId="0" borderId="0" xfId="0" applyFont="1" applyBorder="1"/>
    <xf numFmtId="0" fontId="33" fillId="0" borderId="10" xfId="0" applyFont="1" applyBorder="1"/>
    <xf numFmtId="0" fontId="33" fillId="3" borderId="11" xfId="0" applyFont="1" applyFill="1" applyBorder="1" applyAlignment="1">
      <alignment wrapText="1"/>
    </xf>
    <xf numFmtId="0" fontId="33" fillId="0" borderId="11" xfId="0" applyFont="1" applyFill="1" applyBorder="1"/>
    <xf numFmtId="0" fontId="33" fillId="0" borderId="11" xfId="0" applyFont="1" applyBorder="1" applyAlignment="1">
      <alignment horizontal="left" vertical="center"/>
    </xf>
    <xf numFmtId="0" fontId="33" fillId="0" borderId="31" xfId="0" applyFont="1" applyBorder="1" applyAlignment="1">
      <alignment horizontal="left" vertical="center"/>
    </xf>
    <xf numFmtId="0" fontId="33" fillId="2" borderId="25" xfId="0" applyFont="1" applyFill="1" applyBorder="1" applyAlignment="1" applyProtection="1">
      <alignment horizontal="left" vertical="center"/>
      <protection locked="0"/>
    </xf>
    <xf numFmtId="0" fontId="33" fillId="0" borderId="25" xfId="0" applyFont="1" applyBorder="1" applyAlignment="1">
      <alignment horizontal="left" vertical="center"/>
    </xf>
    <xf numFmtId="4" fontId="33" fillId="2" borderId="25" xfId="0" applyNumberFormat="1" applyFont="1" applyFill="1" applyBorder="1" applyAlignment="1" applyProtection="1">
      <alignment horizontal="right" vertical="center"/>
      <protection locked="0"/>
    </xf>
    <xf numFmtId="0" fontId="33" fillId="0" borderId="16" xfId="0" applyFont="1" applyBorder="1"/>
    <xf numFmtId="0" fontId="33" fillId="0" borderId="10" xfId="0" applyFont="1" applyBorder="1" applyAlignment="1">
      <alignment vertical="top"/>
    </xf>
    <xf numFmtId="0" fontId="37" fillId="0" borderId="0" xfId="0" applyFont="1"/>
    <xf numFmtId="0" fontId="37" fillId="0" borderId="1" xfId="0" applyFont="1" applyBorder="1" applyAlignment="1">
      <alignment horizontal="center" vertical="center" wrapText="1"/>
    </xf>
    <xf numFmtId="0" fontId="37" fillId="0" borderId="1" xfId="0" applyFont="1" applyBorder="1" applyAlignment="1">
      <alignment horizontal="center" vertical="center"/>
    </xf>
    <xf numFmtId="0" fontId="37" fillId="3" borderId="1" xfId="0" applyFont="1" applyFill="1" applyBorder="1" applyAlignment="1">
      <alignment horizontal="center" vertical="center" wrapText="1"/>
    </xf>
    <xf numFmtId="0" fontId="37" fillId="0" borderId="1" xfId="0" applyFont="1" applyBorder="1" applyAlignment="1">
      <alignment horizontal="left" vertical="center" wrapText="1"/>
    </xf>
    <xf numFmtId="4" fontId="37" fillId="0" borderId="1" xfId="0" applyNumberFormat="1" applyFont="1" applyBorder="1" applyAlignment="1">
      <alignment horizontal="center" vertical="center"/>
    </xf>
    <xf numFmtId="3" fontId="37" fillId="0" borderId="1" xfId="0" applyNumberFormat="1" applyFont="1" applyBorder="1" applyAlignment="1">
      <alignment horizontal="center" vertical="center"/>
    </xf>
    <xf numFmtId="0" fontId="37" fillId="16" borderId="1" xfId="0" applyFont="1" applyFill="1" applyBorder="1" applyAlignment="1">
      <alignment horizontal="center" vertical="center" wrapText="1"/>
    </xf>
    <xf numFmtId="4" fontId="37" fillId="16" borderId="1" xfId="0" applyNumberFormat="1" applyFont="1" applyFill="1" applyBorder="1" applyAlignment="1">
      <alignment horizontal="center" vertical="center" wrapText="1"/>
    </xf>
    <xf numFmtId="4" fontId="37" fillId="0" borderId="1" xfId="0" applyNumberFormat="1" applyFont="1" applyBorder="1" applyAlignment="1">
      <alignment horizontal="center" vertical="center" wrapText="1"/>
    </xf>
    <xf numFmtId="173" fontId="37" fillId="0" borderId="1" xfId="0" applyNumberFormat="1" applyFont="1" applyBorder="1" applyAlignment="1">
      <alignment horizontal="center" vertical="center" wrapText="1"/>
    </xf>
    <xf numFmtId="167" fontId="37" fillId="0" borderId="1" xfId="0" applyNumberFormat="1" applyFont="1" applyBorder="1" applyAlignment="1">
      <alignment horizontal="center" vertical="center" wrapText="1"/>
    </xf>
    <xf numFmtId="0" fontId="38" fillId="0" borderId="1" xfId="0" applyFont="1" applyBorder="1"/>
    <xf numFmtId="0" fontId="37" fillId="18" borderId="1" xfId="0" applyFont="1" applyFill="1" applyBorder="1" applyAlignment="1">
      <alignment horizontal="center" vertical="center" wrapText="1"/>
    </xf>
    <xf numFmtId="0" fontId="37" fillId="19" borderId="1" xfId="0" applyFont="1" applyFill="1" applyBorder="1" applyAlignment="1">
      <alignment horizontal="center" vertical="center" wrapText="1"/>
    </xf>
    <xf numFmtId="0" fontId="37" fillId="3" borderId="1" xfId="0" applyFont="1" applyFill="1" applyBorder="1" applyAlignment="1">
      <alignment horizontal="center" vertical="center"/>
    </xf>
    <xf numFmtId="0" fontId="37" fillId="3" borderId="33" xfId="0" applyFont="1" applyFill="1" applyBorder="1" applyAlignment="1">
      <alignment horizontal="center" vertical="center" wrapText="1"/>
    </xf>
    <xf numFmtId="0" fontId="37" fillId="5" borderId="33" xfId="0" applyFont="1" applyFill="1" applyBorder="1" applyAlignment="1">
      <alignment horizontal="center" vertical="center" wrapText="1"/>
    </xf>
    <xf numFmtId="0" fontId="37" fillId="17" borderId="33" xfId="0" applyFont="1" applyFill="1" applyBorder="1" applyAlignment="1">
      <alignment horizontal="center" vertical="center" wrapText="1"/>
    </xf>
    <xf numFmtId="0" fontId="37" fillId="18" borderId="33" xfId="0" applyFont="1" applyFill="1" applyBorder="1" applyAlignment="1">
      <alignment horizontal="center" vertical="center" wrapText="1"/>
    </xf>
    <xf numFmtId="0" fontId="37" fillId="0" borderId="1" xfId="0" applyFont="1" applyFill="1" applyBorder="1" applyAlignment="1">
      <alignment horizontal="left" vertical="center" wrapText="1"/>
    </xf>
    <xf numFmtId="0" fontId="37" fillId="0" borderId="1" xfId="0" applyFont="1" applyFill="1" applyBorder="1" applyAlignment="1">
      <alignment horizontal="center" vertical="center" wrapText="1"/>
    </xf>
    <xf numFmtId="2" fontId="37" fillId="0" borderId="1" xfId="0" applyNumberFormat="1" applyFont="1" applyFill="1" applyBorder="1" applyAlignment="1">
      <alignment horizontal="center" vertical="center" wrapText="1"/>
    </xf>
    <xf numFmtId="2" fontId="37" fillId="3" borderId="1" xfId="0" applyNumberFormat="1" applyFont="1" applyFill="1" applyBorder="1" applyAlignment="1">
      <alignment horizontal="center" vertical="center" wrapText="1"/>
    </xf>
    <xf numFmtId="0" fontId="37" fillId="18" borderId="1" xfId="0" applyFont="1" applyFill="1" applyBorder="1" applyAlignment="1">
      <alignment horizontal="left" vertical="center" wrapText="1"/>
    </xf>
    <xf numFmtId="4" fontId="37" fillId="0" borderId="0" xfId="0" applyNumberFormat="1" applyFont="1"/>
    <xf numFmtId="0" fontId="37" fillId="20" borderId="1" xfId="0" applyFont="1" applyFill="1" applyBorder="1" applyAlignment="1">
      <alignment horizontal="center" vertical="center" wrapText="1"/>
    </xf>
    <xf numFmtId="3" fontId="37" fillId="20" borderId="1" xfId="0" applyNumberFormat="1" applyFont="1" applyFill="1" applyBorder="1" applyAlignment="1">
      <alignment horizontal="center" vertical="center" wrapText="1"/>
    </xf>
    <xf numFmtId="0" fontId="37" fillId="20" borderId="1" xfId="0" applyFont="1" applyFill="1" applyBorder="1" applyAlignment="1">
      <alignment vertical="center" wrapText="1"/>
    </xf>
    <xf numFmtId="4" fontId="37" fillId="20" borderId="1" xfId="0" applyNumberFormat="1" applyFont="1" applyFill="1" applyBorder="1" applyAlignment="1">
      <alignment horizontal="center" vertical="center" wrapText="1"/>
    </xf>
    <xf numFmtId="3" fontId="37" fillId="0" borderId="0" xfId="0" applyNumberFormat="1" applyFont="1"/>
    <xf numFmtId="0" fontId="34" fillId="5" borderId="6" xfId="0" applyFont="1" applyFill="1" applyBorder="1" applyAlignment="1">
      <alignment vertical="center" wrapText="1"/>
    </xf>
    <xf numFmtId="0" fontId="34" fillId="5" borderId="7" xfId="0" applyFont="1" applyFill="1" applyBorder="1" applyAlignment="1">
      <alignment vertical="center" wrapText="1"/>
    </xf>
    <xf numFmtId="0" fontId="34" fillId="5" borderId="8" xfId="0" applyFont="1" applyFill="1" applyBorder="1" applyAlignment="1">
      <alignment vertical="center" wrapText="1"/>
    </xf>
    <xf numFmtId="0" fontId="3" fillId="0" borderId="1" xfId="0" applyFont="1" applyBorder="1" applyAlignment="1">
      <alignment horizontal="center"/>
    </xf>
    <xf numFmtId="0" fontId="37" fillId="5" borderId="1" xfId="0" applyFont="1" applyFill="1" applyBorder="1" applyAlignment="1">
      <alignment horizontal="center" vertical="center" wrapText="1"/>
    </xf>
    <xf numFmtId="0" fontId="37" fillId="17" borderId="1" xfId="0" applyFont="1" applyFill="1" applyBorder="1" applyAlignment="1">
      <alignment horizontal="center" vertical="center" wrapText="1"/>
    </xf>
    <xf numFmtId="0" fontId="29" fillId="12" borderId="1" xfId="0" applyFont="1" applyFill="1" applyBorder="1"/>
    <xf numFmtId="0" fontId="29" fillId="0" borderId="1" xfId="4" applyFont="1" applyFill="1" applyBorder="1"/>
    <xf numFmtId="0" fontId="29" fillId="12" borderId="1" xfId="5" applyFont="1" applyFill="1" applyBorder="1" applyAlignment="1">
      <alignment wrapText="1"/>
    </xf>
    <xf numFmtId="169" fontId="29" fillId="0" borderId="1" xfId="0" applyNumberFormat="1" applyFont="1" applyBorder="1"/>
    <xf numFmtId="0" fontId="15" fillId="15" borderId="1" xfId="0" applyFont="1" applyFill="1" applyBorder="1" applyProtection="1">
      <protection locked="0"/>
    </xf>
    <xf numFmtId="4" fontId="15" fillId="15" borderId="1" xfId="0" applyNumberFormat="1" applyFont="1" applyFill="1" applyBorder="1" applyAlignment="1" applyProtection="1">
      <alignment horizontal="right" vertical="center"/>
      <protection locked="0"/>
    </xf>
    <xf numFmtId="0" fontId="7" fillId="3" borderId="12" xfId="0" applyFont="1" applyFill="1" applyBorder="1" applyAlignment="1" applyProtection="1">
      <alignment horizontal="center" vertical="center" textRotation="90"/>
    </xf>
    <xf numFmtId="0" fontId="32" fillId="0" borderId="0" xfId="0" applyNumberFormat="1" applyFont="1" applyFill="1" applyBorder="1" applyAlignment="1">
      <alignment horizontal="left" indent="6"/>
    </xf>
    <xf numFmtId="2" fontId="0" fillId="15" borderId="1" xfId="0" applyNumberFormat="1" applyFill="1" applyBorder="1" applyAlignment="1" applyProtection="1">
      <alignment horizontal="right" vertical="center"/>
      <protection locked="0"/>
    </xf>
    <xf numFmtId="2" fontId="0" fillId="0" borderId="0" xfId="0" applyNumberFormat="1"/>
    <xf numFmtId="2" fontId="0" fillId="0" borderId="0" xfId="0" applyNumberFormat="1" applyFill="1" applyBorder="1"/>
    <xf numFmtId="0" fontId="0" fillId="0" borderId="0" xfId="0" applyAlignment="1">
      <alignment horizontal="center" vertical="center"/>
    </xf>
    <xf numFmtId="0" fontId="0" fillId="0" borderId="0" xfId="0" applyAlignment="1">
      <alignment horizontal="center"/>
    </xf>
    <xf numFmtId="4" fontId="6" fillId="15" borderId="12" xfId="0" applyNumberFormat="1" applyFont="1" applyFill="1" applyBorder="1" applyAlignment="1" applyProtection="1">
      <alignment horizontal="right" vertical="center" wrapText="1"/>
      <protection locked="0"/>
    </xf>
    <xf numFmtId="0" fontId="6" fillId="0" borderId="31" xfId="0" applyFont="1" applyBorder="1" applyAlignment="1" applyProtection="1">
      <alignment horizontal="center" vertical="center"/>
    </xf>
    <xf numFmtId="0" fontId="6" fillId="15" borderId="25" xfId="0" applyFont="1" applyFill="1" applyBorder="1" applyAlignment="1" applyProtection="1">
      <alignment horizontal="center" vertical="center" wrapText="1"/>
      <protection locked="0"/>
    </xf>
    <xf numFmtId="4" fontId="6" fillId="15" borderId="24" xfId="0" applyNumberFormat="1" applyFont="1" applyFill="1" applyBorder="1" applyAlignment="1" applyProtection="1">
      <alignment horizontal="right" vertical="center" wrapText="1"/>
      <protection locked="0"/>
    </xf>
    <xf numFmtId="0" fontId="33" fillId="0" borderId="1" xfId="0" applyFont="1" applyBorder="1" applyAlignment="1">
      <alignment horizontal="left" vertical="center"/>
    </xf>
    <xf numFmtId="0" fontId="29" fillId="12" borderId="1" xfId="5" applyFont="1" applyFill="1" applyBorder="1"/>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wrapText="1"/>
    </xf>
    <xf numFmtId="0" fontId="7" fillId="3" borderId="4" xfId="0" applyFont="1" applyFill="1" applyBorder="1" applyAlignment="1" applyProtection="1">
      <alignment horizontal="center" vertical="center" wrapText="1"/>
    </xf>
    <xf numFmtId="0" fontId="6" fillId="2" borderId="25" xfId="0" applyFont="1" applyFill="1" applyBorder="1" applyAlignment="1" applyProtection="1">
      <alignment horizontal="center" vertical="center" wrapText="1"/>
      <protection locked="0"/>
    </xf>
    <xf numFmtId="3" fontId="6" fillId="2" borderId="25" xfId="0" applyNumberFormat="1" applyFont="1" applyFill="1" applyBorder="1" applyAlignment="1" applyProtection="1">
      <alignment horizontal="right" vertical="center" wrapText="1"/>
      <protection locked="0"/>
    </xf>
    <xf numFmtId="4" fontId="6" fillId="2" borderId="25" xfId="0" applyNumberFormat="1" applyFont="1" applyFill="1" applyBorder="1" applyAlignment="1" applyProtection="1">
      <alignment horizontal="right" vertical="center" wrapText="1"/>
      <protection locked="0"/>
    </xf>
    <xf numFmtId="3" fontId="6" fillId="0" borderId="25" xfId="0" applyNumberFormat="1" applyFont="1" applyBorder="1" applyAlignment="1" applyProtection="1">
      <alignment vertical="center" wrapText="1"/>
    </xf>
    <xf numFmtId="0" fontId="6" fillId="0" borderId="25" xfId="0" applyFont="1" applyBorder="1" applyAlignment="1" applyProtection="1">
      <alignment vertical="top" wrapText="1"/>
    </xf>
    <xf numFmtId="0" fontId="6" fillId="0" borderId="24" xfId="0" applyFont="1" applyBorder="1" applyAlignment="1" applyProtection="1">
      <alignment vertical="top" wrapText="1"/>
    </xf>
    <xf numFmtId="0" fontId="6" fillId="0" borderId="25" xfId="0" applyFont="1" applyFill="1" applyBorder="1" applyAlignment="1" applyProtection="1">
      <alignment horizontal="center" vertical="center" wrapText="1"/>
    </xf>
    <xf numFmtId="3" fontId="6" fillId="0" borderId="25" xfId="0" applyNumberFormat="1" applyFont="1" applyFill="1" applyBorder="1" applyAlignment="1" applyProtection="1">
      <alignment horizontal="right" vertical="center" wrapText="1"/>
    </xf>
    <xf numFmtId="4" fontId="6" fillId="15" borderId="25" xfId="0" applyNumberFormat="1" applyFont="1" applyFill="1" applyBorder="1" applyAlignment="1" applyProtection="1">
      <alignment horizontal="right" vertical="center" wrapText="1"/>
      <protection locked="0"/>
    </xf>
    <xf numFmtId="4" fontId="6" fillId="0" borderId="25" xfId="0" applyNumberFormat="1" applyFont="1" applyFill="1" applyBorder="1" applyAlignment="1" applyProtection="1">
      <alignment horizontal="right" vertical="center" wrapText="1"/>
    </xf>
    <xf numFmtId="0" fontId="6" fillId="15" borderId="24" xfId="0" applyFont="1" applyFill="1" applyBorder="1" applyAlignment="1" applyProtection="1">
      <alignment horizontal="center" vertical="center" wrapText="1"/>
      <protection locked="0"/>
    </xf>
    <xf numFmtId="3" fontId="6" fillId="15" borderId="25" xfId="0" applyNumberFormat="1" applyFont="1" applyFill="1" applyBorder="1" applyAlignment="1" applyProtection="1">
      <alignment horizontal="right" vertical="center" wrapText="1"/>
      <protection locked="0"/>
    </xf>
    <xf numFmtId="3" fontId="6" fillId="0" borderId="24" xfId="0" applyNumberFormat="1" applyFont="1" applyFill="1" applyBorder="1" applyAlignment="1" applyProtection="1">
      <alignment horizontal="right" vertical="center" wrapText="1"/>
    </xf>
    <xf numFmtId="0" fontId="6" fillId="0" borderId="31" xfId="0" applyFont="1" applyBorder="1" applyAlignment="1">
      <alignment horizontal="center" vertical="center"/>
    </xf>
    <xf numFmtId="0" fontId="6" fillId="0" borderId="25" xfId="0" applyFont="1" applyBorder="1" applyAlignment="1">
      <alignment horizontal="center" vertical="center" wrapText="1"/>
    </xf>
    <xf numFmtId="4" fontId="6" fillId="0" borderId="25" xfId="0" applyNumberFormat="1" applyFont="1" applyBorder="1" applyAlignment="1">
      <alignment horizontal="right" vertical="center" wrapText="1"/>
    </xf>
    <xf numFmtId="3" fontId="6" fillId="0" borderId="25" xfId="0" applyNumberFormat="1" applyFont="1" applyBorder="1" applyAlignment="1">
      <alignment horizontal="right" vertical="center" wrapText="1"/>
    </xf>
    <xf numFmtId="0" fontId="6" fillId="0" borderId="24" xfId="0" applyFont="1" applyBorder="1" applyAlignment="1">
      <alignment vertical="top" wrapText="1"/>
    </xf>
    <xf numFmtId="0" fontId="1" fillId="0" borderId="0" xfId="0" applyFont="1"/>
    <xf numFmtId="0" fontId="1" fillId="0" borderId="1" xfId="0" applyFont="1" applyFill="1" applyBorder="1"/>
    <xf numFmtId="168" fontId="13" fillId="0" borderId="0" xfId="0" applyNumberFormat="1" applyFont="1" applyBorder="1" applyAlignment="1" applyProtection="1">
      <alignment horizontal="left"/>
    </xf>
    <xf numFmtId="168" fontId="13" fillId="0" borderId="10" xfId="0" applyNumberFormat="1" applyFont="1" applyBorder="1" applyAlignment="1" applyProtection="1">
      <alignment horizontal="left"/>
    </xf>
    <xf numFmtId="0" fontId="25" fillId="6" borderId="11" xfId="0" applyFont="1" applyFill="1" applyBorder="1" applyAlignment="1" applyProtection="1">
      <alignment horizontal="center" vertical="center" wrapText="1"/>
    </xf>
    <xf numFmtId="0" fontId="25" fillId="6" borderId="1" xfId="0" applyFont="1" applyFill="1" applyBorder="1" applyAlignment="1" applyProtection="1">
      <alignment horizontal="center" vertical="center" wrapText="1"/>
    </xf>
    <xf numFmtId="0" fontId="25" fillId="6" borderId="12" xfId="0" applyFont="1" applyFill="1" applyBorder="1" applyAlignment="1" applyProtection="1">
      <alignment horizontal="center" vertical="center" wrapText="1"/>
    </xf>
    <xf numFmtId="0" fontId="4" fillId="5" borderId="13" xfId="0" applyFont="1" applyFill="1" applyBorder="1" applyAlignment="1" applyProtection="1">
      <alignment horizontal="center" vertical="top"/>
    </xf>
    <xf numFmtId="0" fontId="4" fillId="5" borderId="5" xfId="0" applyFont="1" applyFill="1" applyBorder="1" applyAlignment="1" applyProtection="1">
      <alignment horizontal="center" vertical="top"/>
    </xf>
    <xf numFmtId="0" fontId="4" fillId="5" borderId="14" xfId="0" applyFont="1" applyFill="1" applyBorder="1" applyAlignment="1" applyProtection="1">
      <alignment horizontal="center" vertical="top"/>
    </xf>
    <xf numFmtId="166" fontId="0" fillId="15" borderId="1" xfId="0" applyNumberFormat="1" applyFill="1" applyBorder="1" applyAlignment="1" applyProtection="1">
      <alignment horizontal="left" vertical="top"/>
      <protection locked="0"/>
    </xf>
    <xf numFmtId="166" fontId="0" fillId="15" borderId="12" xfId="0" applyNumberFormat="1" applyFill="1" applyBorder="1" applyAlignment="1" applyProtection="1">
      <alignment horizontal="left" vertical="top"/>
      <protection locked="0"/>
    </xf>
    <xf numFmtId="49" fontId="0" fillId="15" borderId="4" xfId="0" applyNumberFormat="1" applyFill="1" applyBorder="1" applyAlignment="1" applyProtection="1">
      <alignment horizontal="left" vertical="center" wrapText="1"/>
      <protection locked="0"/>
    </xf>
    <xf numFmtId="49" fontId="0" fillId="15" borderId="5" xfId="0" applyNumberFormat="1" applyFill="1" applyBorder="1" applyAlignment="1" applyProtection="1">
      <alignment horizontal="left" vertical="center" wrapText="1"/>
      <protection locked="0"/>
    </xf>
    <xf numFmtId="49" fontId="0" fillId="15" borderId="14" xfId="0" applyNumberFormat="1" applyFill="1" applyBorder="1" applyAlignment="1" applyProtection="1">
      <alignment horizontal="left" vertical="center" wrapText="1"/>
      <protection locked="0"/>
    </xf>
    <xf numFmtId="0" fontId="0" fillId="3" borderId="11" xfId="0" applyFill="1" applyBorder="1" applyAlignment="1" applyProtection="1">
      <alignment horizontal="left" vertical="top"/>
    </xf>
    <xf numFmtId="0" fontId="0" fillId="3" borderId="1" xfId="0" applyFill="1" applyBorder="1" applyAlignment="1" applyProtection="1">
      <alignment horizontal="left" vertical="top"/>
    </xf>
    <xf numFmtId="0" fontId="0" fillId="3" borderId="13" xfId="0" applyFill="1" applyBorder="1" applyAlignment="1" applyProtection="1">
      <alignment horizontal="left" vertical="center"/>
    </xf>
    <xf numFmtId="0" fontId="0" fillId="3" borderId="3" xfId="0" applyFill="1" applyBorder="1" applyAlignment="1" applyProtection="1">
      <alignment horizontal="left" vertical="center"/>
    </xf>
    <xf numFmtId="165" fontId="0" fillId="15" borderId="4" xfId="0" applyNumberFormat="1" applyFill="1" applyBorder="1" applyAlignment="1" applyProtection="1">
      <alignment horizontal="left" vertical="center"/>
      <protection locked="0"/>
    </xf>
    <xf numFmtId="165" fontId="0" fillId="15" borderId="5" xfId="0" applyNumberFormat="1" applyFill="1" applyBorder="1" applyAlignment="1" applyProtection="1">
      <alignment horizontal="left" vertical="center"/>
      <protection locked="0"/>
    </xf>
    <xf numFmtId="165" fontId="0" fillId="15" borderId="14" xfId="0" applyNumberFormat="1" applyFill="1" applyBorder="1" applyAlignment="1" applyProtection="1">
      <alignment horizontal="left" vertical="center"/>
      <protection locked="0"/>
    </xf>
    <xf numFmtId="49" fontId="0" fillId="15" borderId="4" xfId="0" applyNumberFormat="1" applyFill="1" applyBorder="1" applyAlignment="1" applyProtection="1">
      <alignment horizontal="center" vertical="top"/>
      <protection locked="0"/>
    </xf>
    <xf numFmtId="49" fontId="0" fillId="15" borderId="5" xfId="0" applyNumberFormat="1" applyFill="1" applyBorder="1" applyAlignment="1" applyProtection="1">
      <alignment horizontal="center" vertical="top"/>
      <protection locked="0"/>
    </xf>
    <xf numFmtId="49" fontId="0" fillId="15" borderId="14" xfId="0" applyNumberFormat="1" applyFill="1" applyBorder="1" applyAlignment="1" applyProtection="1">
      <alignment horizontal="center" vertical="top"/>
      <protection locked="0"/>
    </xf>
    <xf numFmtId="0" fontId="0" fillId="3" borderId="13" xfId="0" applyFill="1" applyBorder="1" applyAlignment="1" applyProtection="1">
      <alignment horizontal="left" vertical="top"/>
    </xf>
    <xf numFmtId="0" fontId="0" fillId="3" borderId="3" xfId="0" applyFill="1" applyBorder="1" applyAlignment="1" applyProtection="1">
      <alignment horizontal="left" vertical="top"/>
    </xf>
    <xf numFmtId="0" fontId="0" fillId="3" borderId="5" xfId="0" applyFill="1" applyBorder="1" applyAlignment="1" applyProtection="1">
      <alignment horizontal="left" vertical="top"/>
    </xf>
    <xf numFmtId="49" fontId="0" fillId="15" borderId="4" xfId="0" applyNumberFormat="1" applyFill="1" applyBorder="1" applyAlignment="1" applyProtection="1">
      <alignment horizontal="left" vertical="center"/>
      <protection locked="0"/>
    </xf>
    <xf numFmtId="49" fontId="0" fillId="15" borderId="5" xfId="0" applyNumberFormat="1" applyFill="1" applyBorder="1" applyAlignment="1" applyProtection="1">
      <alignment horizontal="left" vertical="center"/>
      <protection locked="0"/>
    </xf>
    <xf numFmtId="49" fontId="0" fillId="15" borderId="14" xfId="0" applyNumberFormat="1" applyFill="1" applyBorder="1" applyAlignment="1" applyProtection="1">
      <alignment horizontal="left" vertical="center"/>
      <protection locked="0"/>
    </xf>
    <xf numFmtId="0" fontId="4" fillId="5" borderId="11" xfId="0" applyFont="1" applyFill="1" applyBorder="1" applyAlignment="1" applyProtection="1">
      <alignment horizontal="left" vertical="top"/>
    </xf>
    <xf numFmtId="0" fontId="4" fillId="5" borderId="1" xfId="0" applyFont="1" applyFill="1" applyBorder="1" applyAlignment="1" applyProtection="1">
      <alignment horizontal="left" vertical="top"/>
    </xf>
    <xf numFmtId="0" fontId="4" fillId="5" borderId="12" xfId="0" applyFont="1" applyFill="1" applyBorder="1" applyAlignment="1" applyProtection="1">
      <alignment horizontal="left" vertical="top"/>
    </xf>
    <xf numFmtId="0" fontId="0" fillId="3" borderId="11" xfId="0" applyFill="1" applyBorder="1" applyAlignment="1" applyProtection="1">
      <alignment horizontal="left" vertical="center" wrapText="1"/>
    </xf>
    <xf numFmtId="0" fontId="0" fillId="3" borderId="1" xfId="0" applyFill="1" applyBorder="1" applyAlignment="1" applyProtection="1">
      <alignment horizontal="left" vertical="center" wrapText="1"/>
    </xf>
    <xf numFmtId="0" fontId="26" fillId="11" borderId="1" xfId="0" applyFont="1" applyFill="1" applyBorder="1" applyAlignment="1" applyProtection="1">
      <alignment horizontal="left" vertical="center"/>
    </xf>
    <xf numFmtId="0" fontId="26" fillId="11" borderId="12" xfId="0" applyFont="1" applyFill="1" applyBorder="1" applyAlignment="1" applyProtection="1">
      <alignment horizontal="left" vertical="center"/>
    </xf>
    <xf numFmtId="0" fontId="4" fillId="5" borderId="21" xfId="0" applyFont="1" applyFill="1" applyBorder="1" applyAlignment="1" applyProtection="1">
      <alignment horizontal="left" vertical="top"/>
    </xf>
    <xf numFmtId="0" fontId="4" fillId="5" borderId="22" xfId="0" applyFont="1" applyFill="1" applyBorder="1" applyAlignment="1" applyProtection="1">
      <alignment horizontal="left" vertical="top"/>
    </xf>
    <xf numFmtId="0" fontId="4" fillId="5" borderId="23" xfId="0" applyFont="1" applyFill="1" applyBorder="1" applyAlignment="1" applyProtection="1">
      <alignment horizontal="left" vertical="top"/>
    </xf>
    <xf numFmtId="0" fontId="0" fillId="3" borderId="11" xfId="0" applyFill="1" applyBorder="1" applyAlignment="1" applyProtection="1">
      <alignment horizontal="left" vertical="center"/>
    </xf>
    <xf numFmtId="0" fontId="0" fillId="3" borderId="1" xfId="0" applyFill="1" applyBorder="1" applyAlignment="1" applyProtection="1">
      <alignment horizontal="left" vertical="center"/>
    </xf>
    <xf numFmtId="0" fontId="5" fillId="11" borderId="1" xfId="0" applyFont="1" applyFill="1" applyBorder="1" applyAlignment="1" applyProtection="1">
      <alignment horizontal="left" vertical="center"/>
    </xf>
    <xf numFmtId="0" fontId="5" fillId="11" borderId="12" xfId="0" applyFont="1" applyFill="1" applyBorder="1" applyAlignment="1" applyProtection="1">
      <alignment horizontal="left" vertical="center"/>
    </xf>
    <xf numFmtId="0" fontId="5" fillId="11" borderId="4" xfId="0" applyFont="1" applyFill="1" applyBorder="1" applyAlignment="1" applyProtection="1">
      <alignment horizontal="left" vertical="center" wrapText="1"/>
    </xf>
    <xf numFmtId="0" fontId="5" fillId="11" borderId="5" xfId="0" applyFont="1" applyFill="1" applyBorder="1" applyAlignment="1" applyProtection="1">
      <alignment horizontal="left" vertical="center" wrapText="1"/>
    </xf>
    <xf numFmtId="0" fontId="5" fillId="11" borderId="14" xfId="0" applyFont="1" applyFill="1" applyBorder="1" applyAlignment="1" applyProtection="1">
      <alignment horizontal="left" vertical="center" wrapText="1"/>
    </xf>
    <xf numFmtId="0" fontId="0" fillId="0" borderId="11" xfId="0"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0" fillId="0" borderId="12" xfId="0" applyFill="1" applyBorder="1" applyAlignment="1" applyProtection="1">
      <alignment horizontal="center" vertical="center" wrapText="1"/>
    </xf>
    <xf numFmtId="0" fontId="15" fillId="3" borderId="11" xfId="0" applyFont="1" applyFill="1" applyBorder="1" applyAlignment="1" applyProtection="1">
      <alignment horizontal="left" vertical="center" wrapText="1"/>
    </xf>
    <xf numFmtId="0" fontId="15" fillId="3" borderId="1" xfId="0" applyFont="1" applyFill="1" applyBorder="1" applyAlignment="1" applyProtection="1">
      <alignment horizontal="left" vertical="center" wrapText="1"/>
    </xf>
    <xf numFmtId="0" fontId="5" fillId="11" borderId="4" xfId="0" applyFont="1" applyFill="1" applyBorder="1" applyAlignment="1" applyProtection="1">
      <alignment horizontal="justify" vertical="center" wrapText="1"/>
    </xf>
    <xf numFmtId="0" fontId="5" fillId="11" borderId="5" xfId="0" applyFont="1" applyFill="1" applyBorder="1" applyAlignment="1" applyProtection="1">
      <alignment horizontal="justify" vertical="center" wrapText="1"/>
    </xf>
    <xf numFmtId="0" fontId="5" fillId="11" borderId="14" xfId="0" applyFont="1" applyFill="1" applyBorder="1" applyAlignment="1" applyProtection="1">
      <alignment horizontal="justify" vertical="center" wrapText="1"/>
    </xf>
    <xf numFmtId="0" fontId="6" fillId="2" borderId="4" xfId="0" applyFont="1" applyFill="1" applyBorder="1" applyAlignment="1" applyProtection="1">
      <alignment horizontal="left" vertical="center" wrapText="1"/>
      <protection locked="0"/>
    </xf>
    <xf numFmtId="0" fontId="6" fillId="2" borderId="5" xfId="0" applyFont="1" applyFill="1" applyBorder="1" applyAlignment="1" applyProtection="1">
      <alignment horizontal="left" vertical="center" wrapText="1"/>
      <protection locked="0"/>
    </xf>
    <xf numFmtId="0" fontId="6" fillId="2" borderId="3"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center" vertical="center" wrapText="1"/>
    </xf>
    <xf numFmtId="0" fontId="6" fillId="2" borderId="1" xfId="0" applyFont="1" applyFill="1" applyBorder="1" applyAlignment="1" applyProtection="1">
      <alignment horizontal="left" vertical="center" wrapText="1"/>
      <protection locked="0"/>
    </xf>
    <xf numFmtId="0" fontId="6" fillId="2" borderId="37" xfId="0" applyFont="1" applyFill="1" applyBorder="1" applyAlignment="1" applyProtection="1">
      <alignment horizontal="left" vertical="center" wrapText="1"/>
      <protection locked="0"/>
    </xf>
    <xf numFmtId="0" fontId="6" fillId="2" borderId="38" xfId="0" applyFont="1" applyFill="1" applyBorder="1" applyAlignment="1" applyProtection="1">
      <alignment horizontal="left" vertical="center" wrapText="1"/>
      <protection locked="0"/>
    </xf>
    <xf numFmtId="0" fontId="6" fillId="2" borderId="39" xfId="0" applyFont="1" applyFill="1" applyBorder="1" applyAlignment="1" applyProtection="1">
      <alignment horizontal="left" vertical="center" wrapText="1"/>
      <protection locked="0"/>
    </xf>
    <xf numFmtId="0" fontId="6" fillId="15" borderId="1"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center" vertical="center" wrapText="1"/>
    </xf>
    <xf numFmtId="0" fontId="7" fillId="3" borderId="5"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6" fillId="15" borderId="25"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xf>
    <xf numFmtId="0" fontId="4" fillId="5" borderId="19" xfId="0" applyFont="1" applyFill="1" applyBorder="1" applyAlignment="1" applyProtection="1">
      <alignment horizontal="left" vertical="center"/>
    </xf>
    <xf numFmtId="0" fontId="4" fillId="5" borderId="20" xfId="0" applyFont="1" applyFill="1" applyBorder="1" applyAlignment="1" applyProtection="1">
      <alignment horizontal="left" vertical="center"/>
    </xf>
    <xf numFmtId="3" fontId="3" fillId="0" borderId="1" xfId="0" applyNumberFormat="1" applyFont="1" applyBorder="1" applyAlignment="1">
      <alignment horizontal="right" vertical="center"/>
    </xf>
    <xf numFmtId="3" fontId="3" fillId="0" borderId="12" xfId="0" applyNumberFormat="1" applyFont="1" applyBorder="1" applyAlignment="1">
      <alignment horizontal="right" vertical="center"/>
    </xf>
    <xf numFmtId="0" fontId="28" fillId="0" borderId="1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7" fillId="4" borderId="11" xfId="0" applyFont="1" applyFill="1" applyBorder="1" applyAlignment="1">
      <alignment horizontal="left" vertical="center" wrapText="1"/>
    </xf>
    <xf numFmtId="0" fontId="27" fillId="4" borderId="1" xfId="0" applyFont="1" applyFill="1" applyBorder="1" applyAlignment="1">
      <alignment horizontal="left" vertical="center" wrapText="1"/>
    </xf>
    <xf numFmtId="0" fontId="27" fillId="4" borderId="12" xfId="0" applyFont="1" applyFill="1" applyBorder="1" applyAlignment="1">
      <alignment horizontal="left" vertical="center" wrapText="1"/>
    </xf>
    <xf numFmtId="4" fontId="3" fillId="0" borderId="1" xfId="0" applyNumberFormat="1" applyFont="1" applyBorder="1" applyAlignment="1">
      <alignment horizontal="right" vertical="center"/>
    </xf>
    <xf numFmtId="4" fontId="3" fillId="0" borderId="12" xfId="0" applyNumberFormat="1" applyFont="1" applyBorder="1" applyAlignment="1">
      <alignment horizontal="right" vertical="center"/>
    </xf>
    <xf numFmtId="0" fontId="4" fillId="5" borderId="21" xfId="0" applyFont="1" applyFill="1" applyBorder="1" applyAlignment="1">
      <alignment horizontal="center" vertical="top"/>
    </xf>
    <xf numFmtId="0" fontId="4" fillId="5" borderId="22" xfId="0" applyFont="1" applyFill="1" applyBorder="1" applyAlignment="1">
      <alignment horizontal="center" vertical="top"/>
    </xf>
    <xf numFmtId="0" fontId="4" fillId="5" borderId="23" xfId="0" applyFont="1" applyFill="1" applyBorder="1" applyAlignment="1">
      <alignment horizontal="center" vertical="top"/>
    </xf>
    <xf numFmtId="0" fontId="28" fillId="0" borderId="11" xfId="0" applyFont="1" applyFill="1" applyBorder="1" applyAlignment="1">
      <alignment horizontal="left" vertical="center"/>
    </xf>
    <xf numFmtId="0" fontId="28" fillId="0" borderId="1" xfId="0" applyFont="1" applyFill="1" applyBorder="1" applyAlignment="1">
      <alignment horizontal="left" vertical="center"/>
    </xf>
    <xf numFmtId="0" fontId="3" fillId="0" borderId="11" xfId="0" applyFont="1" applyBorder="1" applyAlignment="1">
      <alignment horizontal="center"/>
    </xf>
    <xf numFmtId="0" fontId="3" fillId="0" borderId="1" xfId="0" applyFont="1" applyBorder="1" applyAlignment="1">
      <alignment horizontal="center"/>
    </xf>
    <xf numFmtId="0" fontId="3" fillId="0" borderId="12" xfId="0" applyFont="1" applyBorder="1" applyAlignment="1">
      <alignment horizontal="center"/>
    </xf>
    <xf numFmtId="0" fontId="3" fillId="0" borderId="31" xfId="0" applyFont="1" applyBorder="1" applyAlignment="1">
      <alignment horizontal="center"/>
    </xf>
    <xf numFmtId="0" fontId="3" fillId="0" borderId="25" xfId="0" applyFont="1" applyBorder="1" applyAlignment="1">
      <alignment horizontal="center"/>
    </xf>
    <xf numFmtId="0" fontId="3" fillId="0" borderId="24" xfId="0" applyFont="1" applyBorder="1" applyAlignment="1">
      <alignment horizontal="center"/>
    </xf>
    <xf numFmtId="2" fontId="3" fillId="0" borderId="1" xfId="0" applyNumberFormat="1" applyFont="1" applyBorder="1" applyAlignment="1">
      <alignment horizontal="right"/>
    </xf>
    <xf numFmtId="0" fontId="3" fillId="0" borderId="12" xfId="0" applyFont="1" applyBorder="1" applyAlignment="1">
      <alignment horizontal="right"/>
    </xf>
    <xf numFmtId="2" fontId="3" fillId="0" borderId="12" xfId="0" applyNumberFormat="1" applyFont="1" applyBorder="1" applyAlignment="1">
      <alignment horizontal="right"/>
    </xf>
    <xf numFmtId="0" fontId="28" fillId="0" borderId="11" xfId="0" applyFont="1" applyFill="1" applyBorder="1" applyAlignment="1">
      <alignment horizontal="right" vertical="center" wrapText="1"/>
    </xf>
    <xf numFmtId="0" fontId="28" fillId="0" borderId="1" xfId="0" applyFont="1" applyFill="1" applyBorder="1" applyAlignment="1">
      <alignment horizontal="right" vertical="center" wrapText="1"/>
    </xf>
    <xf numFmtId="0" fontId="28" fillId="4" borderId="1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27" fillId="4" borderId="12" xfId="0" applyFont="1" applyFill="1" applyBorder="1" applyAlignment="1">
      <alignment horizontal="center" vertical="center" wrapText="1"/>
    </xf>
    <xf numFmtId="0" fontId="4" fillId="5" borderId="21" xfId="0" applyFont="1" applyFill="1" applyBorder="1" applyAlignment="1">
      <alignment horizontal="left" vertical="top"/>
    </xf>
    <xf numFmtId="0" fontId="4" fillId="5" borderId="22" xfId="0" applyFont="1" applyFill="1" applyBorder="1" applyAlignment="1">
      <alignment horizontal="left" vertical="top"/>
    </xf>
    <xf numFmtId="0" fontId="4" fillId="5" borderId="23" xfId="0" applyFont="1" applyFill="1" applyBorder="1" applyAlignment="1">
      <alignment horizontal="left" vertical="top"/>
    </xf>
    <xf numFmtId="0" fontId="7" fillId="0" borderId="0" xfId="0" applyFont="1" applyFill="1" applyBorder="1" applyAlignment="1">
      <alignment horizontal="center"/>
    </xf>
    <xf numFmtId="0" fontId="7" fillId="13" borderId="0" xfId="0" applyNumberFormat="1" applyFont="1" applyFill="1" applyBorder="1" applyAlignment="1">
      <alignment horizontal="right"/>
    </xf>
    <xf numFmtId="0" fontId="30" fillId="3" borderId="1" xfId="8" applyFont="1" applyFill="1" applyBorder="1" applyAlignment="1">
      <alignment horizontal="center"/>
    </xf>
    <xf numFmtId="0" fontId="22" fillId="3" borderId="1" xfId="8" applyFont="1" applyFill="1" applyBorder="1" applyAlignment="1">
      <alignment horizontal="center"/>
    </xf>
    <xf numFmtId="0" fontId="3" fillId="0" borderId="0" xfId="0" applyFont="1" applyAlignment="1">
      <alignment horizontal="left" vertical="top" wrapText="1"/>
    </xf>
    <xf numFmtId="0" fontId="34" fillId="5" borderId="21" xfId="0" applyFont="1" applyFill="1" applyBorder="1" applyAlignment="1">
      <alignment horizontal="center" vertical="center" wrapText="1"/>
    </xf>
    <xf numFmtId="0" fontId="34" fillId="5" borderId="22" xfId="0" applyFont="1" applyFill="1" applyBorder="1" applyAlignment="1">
      <alignment horizontal="center" vertical="center" wrapText="1"/>
    </xf>
    <xf numFmtId="0" fontId="34" fillId="5" borderId="23" xfId="0" applyFont="1" applyFill="1" applyBorder="1" applyAlignment="1">
      <alignment horizontal="center" vertical="center" wrapText="1"/>
    </xf>
    <xf numFmtId="0" fontId="33" fillId="0" borderId="31" xfId="0" applyFont="1" applyBorder="1" applyAlignment="1">
      <alignment horizontal="left" vertical="center" wrapText="1"/>
    </xf>
    <xf numFmtId="0" fontId="33" fillId="0" borderId="25" xfId="0" applyFont="1" applyBorder="1" applyAlignment="1">
      <alignment horizontal="left" vertical="center" wrapText="1"/>
    </xf>
    <xf numFmtId="0" fontId="33" fillId="0" borderId="24" xfId="0" applyFont="1" applyBorder="1" applyAlignment="1">
      <alignment horizontal="left" vertical="center" wrapText="1"/>
    </xf>
    <xf numFmtId="0" fontId="33" fillId="0" borderId="10" xfId="0" applyFont="1" applyBorder="1" applyAlignment="1">
      <alignment horizontal="left" vertical="top" wrapText="1"/>
    </xf>
    <xf numFmtId="0" fontId="33" fillId="0" borderId="17" xfId="0" applyFont="1" applyBorder="1" applyAlignment="1">
      <alignment horizontal="left" vertical="top" wrapText="1"/>
    </xf>
    <xf numFmtId="0" fontId="36" fillId="7" borderId="1" xfId="0" applyFont="1" applyFill="1" applyBorder="1" applyAlignment="1">
      <alignment horizontal="center" vertical="center" wrapText="1"/>
    </xf>
    <xf numFmtId="0" fontId="33" fillId="0" borderId="1" xfId="0" applyFont="1" applyBorder="1" applyAlignment="1">
      <alignment horizontal="left" vertical="center"/>
    </xf>
    <xf numFmtId="0" fontId="33" fillId="0" borderId="28" xfId="0" applyFont="1" applyBorder="1" applyAlignment="1">
      <alignment horizontal="center"/>
    </xf>
    <xf numFmtId="0" fontId="33" fillId="0" borderId="2" xfId="0" applyFont="1" applyBorder="1" applyAlignment="1">
      <alignment horizontal="center"/>
    </xf>
    <xf numFmtId="0" fontId="33" fillId="0" borderId="32" xfId="0" applyFont="1" applyBorder="1" applyAlignment="1">
      <alignment horizontal="center"/>
    </xf>
    <xf numFmtId="0" fontId="33" fillId="0" borderId="0" xfId="0" applyFont="1" applyBorder="1" applyAlignment="1">
      <alignment horizontal="center"/>
    </xf>
    <xf numFmtId="0" fontId="33" fillId="0" borderId="10" xfId="0" applyFont="1" applyBorder="1" applyAlignment="1">
      <alignment horizontal="center"/>
    </xf>
    <xf numFmtId="0" fontId="33" fillId="0" borderId="16" xfId="0" applyFont="1" applyBorder="1" applyAlignment="1">
      <alignment horizontal="center"/>
    </xf>
    <xf numFmtId="0" fontId="33" fillId="0" borderId="17" xfId="0" applyFont="1" applyBorder="1" applyAlignment="1">
      <alignment horizontal="center"/>
    </xf>
    <xf numFmtId="0" fontId="33" fillId="3" borderId="13"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3" fillId="3" borderId="3" xfId="0" applyFont="1" applyFill="1" applyBorder="1" applyAlignment="1">
      <alignment horizontal="center" vertical="center" wrapText="1"/>
    </xf>
    <xf numFmtId="0" fontId="33" fillId="0" borderId="0" xfId="0" applyFont="1" applyBorder="1" applyAlignment="1">
      <alignment horizontal="left" vertical="center" wrapText="1"/>
    </xf>
    <xf numFmtId="0" fontId="33" fillId="0" borderId="10" xfId="0" applyFont="1" applyBorder="1" applyAlignment="1">
      <alignment horizontal="left" vertical="center" wrapText="1"/>
    </xf>
    <xf numFmtId="0" fontId="33" fillId="0" borderId="31" xfId="0" applyFont="1" applyBorder="1" applyAlignment="1">
      <alignment vertical="center" wrapText="1"/>
    </xf>
    <xf numFmtId="0" fontId="33" fillId="0" borderId="25" xfId="0" applyFont="1" applyBorder="1" applyAlignment="1">
      <alignment vertical="center" wrapText="1"/>
    </xf>
    <xf numFmtId="0" fontId="33" fillId="0" borderId="24" xfId="0" applyFont="1" applyBorder="1" applyAlignment="1">
      <alignment vertical="center" wrapText="1"/>
    </xf>
    <xf numFmtId="0" fontId="33" fillId="0" borderId="11" xfId="0" applyFont="1" applyBorder="1" applyAlignment="1">
      <alignment horizontal="left" vertical="center" wrapText="1"/>
    </xf>
    <xf numFmtId="0" fontId="33" fillId="0" borderId="1" xfId="0" applyFont="1" applyBorder="1" applyAlignment="1">
      <alignment horizontal="left" vertical="center" wrapText="1"/>
    </xf>
    <xf numFmtId="0" fontId="33" fillId="0" borderId="12" xfId="0" applyFont="1" applyBorder="1" applyAlignment="1">
      <alignment horizontal="left" vertical="center" wrapText="1"/>
    </xf>
    <xf numFmtId="0" fontId="33" fillId="0" borderId="34" xfId="0" applyFont="1" applyBorder="1" applyAlignment="1">
      <alignment horizontal="left" vertical="center" wrapText="1"/>
    </xf>
    <xf numFmtId="0" fontId="33" fillId="0" borderId="35" xfId="0" applyFont="1" applyBorder="1" applyAlignment="1">
      <alignment horizontal="left" vertical="center" wrapText="1"/>
    </xf>
    <xf numFmtId="0" fontId="33" fillId="0" borderId="36" xfId="0" applyFont="1" applyBorder="1" applyAlignment="1">
      <alignment horizontal="left" vertical="center" wrapText="1"/>
    </xf>
    <xf numFmtId="0" fontId="33" fillId="0" borderId="4" xfId="0" applyFont="1" applyBorder="1" applyAlignment="1">
      <alignment horizontal="left" vertical="top" wrapText="1"/>
    </xf>
    <xf numFmtId="0" fontId="33" fillId="0" borderId="14" xfId="0" applyFont="1" applyBorder="1" applyAlignment="1">
      <alignment horizontal="left" vertical="top" wrapText="1"/>
    </xf>
    <xf numFmtId="0" fontId="38" fillId="0" borderId="4" xfId="0" applyFont="1" applyBorder="1" applyAlignment="1">
      <alignment horizontal="center"/>
    </xf>
    <xf numFmtId="0" fontId="38" fillId="0" borderId="5" xfId="0" applyFont="1" applyBorder="1" applyAlignment="1">
      <alignment horizontal="center"/>
    </xf>
    <xf numFmtId="0" fontId="38" fillId="0" borderId="3" xfId="0" applyFont="1" applyBorder="1" applyAlignment="1">
      <alignment horizontal="center"/>
    </xf>
    <xf numFmtId="0" fontId="38" fillId="0" borderId="1" xfId="0" applyFont="1" applyBorder="1" applyAlignment="1">
      <alignment horizontal="center"/>
    </xf>
    <xf numFmtId="0" fontId="37" fillId="5" borderId="1" xfId="0" applyFont="1" applyFill="1" applyBorder="1" applyAlignment="1">
      <alignment horizontal="center" vertical="center" wrapText="1"/>
    </xf>
    <xf numFmtId="0" fontId="37" fillId="17" borderId="1" xfId="0" applyFont="1" applyFill="1" applyBorder="1" applyAlignment="1">
      <alignment horizontal="center" vertical="center" wrapText="1"/>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3" xfId="0" applyFont="1" applyBorder="1" applyAlignment="1">
      <alignment horizontal="center" vertical="center"/>
    </xf>
    <xf numFmtId="0" fontId="37" fillId="0" borderId="1" xfId="0" applyFont="1" applyBorder="1"/>
    <xf numFmtId="10" fontId="23" fillId="0" borderId="1" xfId="4" applyNumberFormat="1" applyFont="1" applyFill="1" applyBorder="1" applyProtection="1">
      <protection locked="0"/>
    </xf>
  </cellXfs>
  <cellStyles count="9">
    <cellStyle name="Heading 1" xfId="8" builtinId="16"/>
    <cellStyle name="Normal" xfId="0" builtinId="0"/>
    <cellStyle name="Percent" xfId="1" builtinId="5"/>
    <cellStyle name="Εισαγωγή 2" xfId="4"/>
    <cellStyle name="Έξοδος 2" xfId="5"/>
    <cellStyle name="Κανονικό 2" xfId="2"/>
    <cellStyle name="Κόμμα 2" xfId="6"/>
    <cellStyle name="Ουδέτερο 2" xfId="7"/>
    <cellStyle name="Ποσοστό 2" xfId="3"/>
  </cellStyles>
  <dxfs count="11">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
      <fill>
        <patternFill>
          <bgColor theme="3" tint="0.79998168889431442"/>
        </patternFill>
      </fill>
    </dxf>
  </dxfs>
  <tableStyles count="0" defaultTableStyle="TableStyleMedium2" defaultPivotStyle="PivotStyleMedium9"/>
  <colors>
    <mruColors>
      <color rgb="FFFFFFB4"/>
      <color rgb="FFFFFF82"/>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l-G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l-GR"/>
              <a:t>Αποπληρωμή</a:t>
            </a:r>
            <a:r>
              <a:rPr lang="el-GR" baseline="0"/>
              <a:t> Δανείου</a:t>
            </a:r>
            <a:endParaRPr lang="en-GB"/>
          </a:p>
        </c:rich>
      </c:tx>
      <c:layout/>
      <c:overlay val="0"/>
    </c:title>
    <c:autoTitleDeleted val="0"/>
    <c:plotArea>
      <c:layout/>
      <c:scatterChart>
        <c:scatterStyle val="lineMarker"/>
        <c:varyColors val="0"/>
        <c:ser>
          <c:idx val="0"/>
          <c:order val="0"/>
          <c:xVal>
            <c:numRef>
              <c:f>Δάνειο!$G$5:$G$14</c:f>
              <c:numCache>
                <c:formatCode>General</c:formatCode>
                <c:ptCount val="10"/>
                <c:pt idx="0">
                  <c:v>1</c:v>
                </c:pt>
                <c:pt idx="1">
                  <c:v>2</c:v>
                </c:pt>
                <c:pt idx="2">
                  <c:v>3</c:v>
                </c:pt>
                <c:pt idx="3">
                  <c:v>4</c:v>
                </c:pt>
                <c:pt idx="4">
                  <c:v>5</c:v>
                </c:pt>
                <c:pt idx="5">
                  <c:v>6</c:v>
                </c:pt>
                <c:pt idx="6">
                  <c:v>7</c:v>
                </c:pt>
                <c:pt idx="7">
                  <c:v>8</c:v>
                </c:pt>
                <c:pt idx="8">
                  <c:v>9</c:v>
                </c:pt>
                <c:pt idx="9">
                  <c:v>10</c:v>
                </c:pt>
              </c:numCache>
            </c:numRef>
          </c:xVal>
          <c:yVal>
            <c:numRef>
              <c:f>Δάνειο!$L$5:$L$14</c:f>
              <c:numCache>
                <c:formatCode>#,##0.00\ [$€-408]</c:formatCode>
                <c:ptCount val="10"/>
                <c:pt idx="0">
                  <c:v>0</c:v>
                </c:pt>
                <c:pt idx="1">
                  <c:v>0</c:v>
                </c:pt>
                <c:pt idx="2">
                  <c:v>0</c:v>
                </c:pt>
                <c:pt idx="3">
                  <c:v>0</c:v>
                </c:pt>
                <c:pt idx="4">
                  <c:v>0</c:v>
                </c:pt>
                <c:pt idx="5">
                  <c:v>0</c:v>
                </c:pt>
                <c:pt idx="6">
                  <c:v>0</c:v>
                </c:pt>
                <c:pt idx="7">
                  <c:v>0</c:v>
                </c:pt>
                <c:pt idx="8">
                  <c:v>0</c:v>
                </c:pt>
                <c:pt idx="9">
                  <c:v>0</c:v>
                </c:pt>
              </c:numCache>
            </c:numRef>
          </c:yVal>
          <c:smooth val="0"/>
          <c:extLst xmlns:c16r2="http://schemas.microsoft.com/office/drawing/2015/06/chart">
            <c:ext xmlns:c16="http://schemas.microsoft.com/office/drawing/2014/chart" uri="{C3380CC4-5D6E-409C-BE32-E72D297353CC}">
              <c16:uniqueId val="{00000000-31C7-47FA-918E-720147D48D71}"/>
            </c:ext>
          </c:extLst>
        </c:ser>
        <c:dLbls>
          <c:showLegendKey val="0"/>
          <c:showVal val="0"/>
          <c:showCatName val="0"/>
          <c:showSerName val="0"/>
          <c:showPercent val="0"/>
          <c:showBubbleSize val="0"/>
        </c:dLbls>
        <c:axId val="108205184"/>
        <c:axId val="108207104"/>
      </c:scatterChart>
      <c:valAx>
        <c:axId val="108205184"/>
        <c:scaling>
          <c:orientation val="minMax"/>
          <c:max val="10"/>
        </c:scaling>
        <c:delete val="0"/>
        <c:axPos val="b"/>
        <c:title>
          <c:tx>
            <c:rich>
              <a:bodyPr/>
              <a:lstStyle/>
              <a:p>
                <a:pPr>
                  <a:defRPr/>
                </a:pPr>
                <a:r>
                  <a:rPr lang="el-GR"/>
                  <a:t>Δόση</a:t>
                </a:r>
              </a:p>
            </c:rich>
          </c:tx>
          <c:layout/>
          <c:overlay val="0"/>
        </c:title>
        <c:numFmt formatCode="General" sourceLinked="1"/>
        <c:majorTickMark val="none"/>
        <c:minorTickMark val="none"/>
        <c:tickLblPos val="nextTo"/>
        <c:crossAx val="108207104"/>
        <c:crosses val="autoZero"/>
        <c:crossBetween val="midCat"/>
        <c:majorUnit val="1"/>
      </c:valAx>
      <c:valAx>
        <c:axId val="108207104"/>
        <c:scaling>
          <c:orientation val="minMax"/>
        </c:scaling>
        <c:delete val="0"/>
        <c:axPos val="l"/>
        <c:majorGridlines/>
        <c:numFmt formatCode="#,##0.00\ [$€-408]" sourceLinked="1"/>
        <c:majorTickMark val="none"/>
        <c:minorTickMark val="none"/>
        <c:tickLblPos val="nextTo"/>
        <c:crossAx val="108205184"/>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125702</xdr:colOff>
      <xdr:row>1</xdr:row>
      <xdr:rowOff>161100</xdr:rowOff>
    </xdr:from>
    <xdr:to>
      <xdr:col>4</xdr:col>
      <xdr:colOff>103289</xdr:colOff>
      <xdr:row>5</xdr:row>
      <xdr:rowOff>31953</xdr:rowOff>
    </xdr:to>
    <xdr:pic>
      <xdr:nvPicPr>
        <xdr:cNvPr id="2" name="Εικόνα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83680" y="359883"/>
          <a:ext cx="1940566" cy="632853"/>
        </a:xfrm>
        <a:prstGeom prst="rect">
          <a:avLst/>
        </a:prstGeom>
      </xdr:spPr>
    </xdr:pic>
    <xdr:clientData/>
  </xdr:twoCellAnchor>
  <xdr:twoCellAnchor editAs="oneCell">
    <xdr:from>
      <xdr:col>8</xdr:col>
      <xdr:colOff>209961</xdr:colOff>
      <xdr:row>2</xdr:row>
      <xdr:rowOff>51726</xdr:rowOff>
    </xdr:from>
    <xdr:to>
      <xdr:col>9</xdr:col>
      <xdr:colOff>468570</xdr:colOff>
      <xdr:row>4</xdr:row>
      <xdr:rowOff>165655</xdr:rowOff>
    </xdr:to>
    <xdr:pic>
      <xdr:nvPicPr>
        <xdr:cNvPr id="6" name="Εικόνα 5">
          <a:extLst>
            <a:ext uri="{FF2B5EF4-FFF2-40B4-BE49-F238E27FC236}">
              <a16:creationId xmlns="" xmlns:a16="http://schemas.microsoft.com/office/drawing/2014/main" id="{00000000-0008-0000-00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848222" y="441009"/>
          <a:ext cx="912935" cy="4949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426720</xdr:colOff>
      <xdr:row>16</xdr:row>
      <xdr:rowOff>15240</xdr:rowOff>
    </xdr:from>
    <xdr:to>
      <xdr:col>4</xdr:col>
      <xdr:colOff>264795</xdr:colOff>
      <xdr:row>30</xdr:row>
      <xdr:rowOff>175260</xdr:rowOff>
    </xdr:to>
    <xdr:graphicFrame macro="">
      <xdr:nvGraphicFramePr>
        <xdr:cNvPr id="2" name="Chart 2">
          <a:extLst>
            <a:ext uri="{FF2B5EF4-FFF2-40B4-BE49-F238E27FC236}">
              <a16:creationId xmlns=""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1"/>
  <sheetViews>
    <sheetView zoomScaleNormal="100" zoomScalePageLayoutView="115" workbookViewId="0">
      <selection activeCell="B8" sqref="B8:J11"/>
    </sheetView>
  </sheetViews>
  <sheetFormatPr defaultRowHeight="14.4" x14ac:dyDescent="0.3"/>
  <cols>
    <col min="1" max="1" width="0.88671875" customWidth="1"/>
    <col min="10" max="10" width="8.5546875" customWidth="1"/>
    <col min="11" max="11" width="0.5546875" customWidth="1"/>
  </cols>
  <sheetData>
    <row r="1" spans="1:20" ht="15" thickBot="1" x14ac:dyDescent="0.35">
      <c r="A1" s="16"/>
      <c r="B1" s="16"/>
      <c r="C1" s="16"/>
      <c r="D1" s="16"/>
      <c r="E1" s="16"/>
      <c r="F1" s="16"/>
      <c r="G1" s="16"/>
      <c r="H1" s="16"/>
      <c r="I1" s="16"/>
      <c r="J1" s="16"/>
      <c r="K1" s="16"/>
    </row>
    <row r="2" spans="1:20" ht="15" customHeight="1" x14ac:dyDescent="0.3">
      <c r="A2" s="16"/>
      <c r="B2" s="17"/>
      <c r="C2" s="18"/>
      <c r="D2" s="18"/>
      <c r="E2" s="18"/>
      <c r="F2" s="18"/>
      <c r="G2" s="18"/>
      <c r="H2" s="18"/>
      <c r="I2" s="18"/>
      <c r="J2" s="19"/>
      <c r="K2" s="16"/>
    </row>
    <row r="3" spans="1:20" x14ac:dyDescent="0.3">
      <c r="A3" s="16"/>
      <c r="B3" s="20"/>
      <c r="C3" s="21"/>
      <c r="D3" s="21"/>
      <c r="E3" s="21"/>
      <c r="F3" s="21"/>
      <c r="G3" s="21"/>
      <c r="H3" s="21"/>
      <c r="I3" s="21"/>
      <c r="J3" s="22"/>
      <c r="K3" s="16"/>
    </row>
    <row r="4" spans="1:20" x14ac:dyDescent="0.3">
      <c r="A4" s="16"/>
      <c r="B4" s="20"/>
      <c r="C4" s="21"/>
      <c r="D4" s="21"/>
      <c r="E4" s="21"/>
      <c r="F4" s="21"/>
      <c r="G4" s="21"/>
      <c r="H4" s="21"/>
      <c r="I4" s="21"/>
      <c r="J4" s="22"/>
      <c r="K4" s="16"/>
    </row>
    <row r="5" spans="1:20" x14ac:dyDescent="0.3">
      <c r="A5" s="16"/>
      <c r="B5" s="20"/>
      <c r="C5" s="21"/>
      <c r="D5" s="21"/>
      <c r="E5" s="21"/>
      <c r="F5" s="21"/>
      <c r="G5" s="21"/>
      <c r="H5" s="21"/>
      <c r="I5" s="21"/>
      <c r="J5" s="22"/>
      <c r="K5" s="16"/>
    </row>
    <row r="6" spans="1:20" x14ac:dyDescent="0.3">
      <c r="A6" s="16"/>
      <c r="B6" s="20"/>
      <c r="C6" s="21"/>
      <c r="D6" s="21"/>
      <c r="E6" s="21"/>
      <c r="F6" s="21"/>
      <c r="G6" s="21"/>
      <c r="H6" s="21"/>
      <c r="I6" s="21"/>
      <c r="J6" s="22"/>
      <c r="K6" s="16"/>
    </row>
    <row r="7" spans="1:20" ht="10.199999999999999" customHeight="1" x14ac:dyDescent="0.3">
      <c r="A7" s="16"/>
      <c r="B7" s="20"/>
      <c r="C7" s="21"/>
      <c r="D7" s="21"/>
      <c r="E7" s="21"/>
      <c r="F7" s="21"/>
      <c r="G7" s="21"/>
      <c r="H7" s="21"/>
      <c r="I7" s="21"/>
      <c r="J7" s="22"/>
      <c r="K7" s="16"/>
    </row>
    <row r="8" spans="1:20" ht="22.2" customHeight="1" x14ac:dyDescent="0.3">
      <c r="A8" s="16"/>
      <c r="B8" s="216" t="s">
        <v>291</v>
      </c>
      <c r="C8" s="217"/>
      <c r="D8" s="217"/>
      <c r="E8" s="217"/>
      <c r="F8" s="217"/>
      <c r="G8" s="217"/>
      <c r="H8" s="217"/>
      <c r="I8" s="217"/>
      <c r="J8" s="218"/>
      <c r="K8" s="16"/>
    </row>
    <row r="9" spans="1:20" ht="27" customHeight="1" x14ac:dyDescent="0.3">
      <c r="A9" s="16"/>
      <c r="B9" s="216"/>
      <c r="C9" s="217"/>
      <c r="D9" s="217"/>
      <c r="E9" s="217"/>
      <c r="F9" s="217"/>
      <c r="G9" s="217"/>
      <c r="H9" s="217"/>
      <c r="I9" s="217"/>
      <c r="J9" s="218"/>
      <c r="K9" s="16"/>
    </row>
    <row r="10" spans="1:20" ht="24.6" customHeight="1" x14ac:dyDescent="0.3">
      <c r="A10" s="16"/>
      <c r="B10" s="216"/>
      <c r="C10" s="217"/>
      <c r="D10" s="217"/>
      <c r="E10" s="217"/>
      <c r="F10" s="217"/>
      <c r="G10" s="217"/>
      <c r="H10" s="217"/>
      <c r="I10" s="217"/>
      <c r="J10" s="218"/>
      <c r="K10" s="16"/>
    </row>
    <row r="11" spans="1:20" ht="27.6" customHeight="1" x14ac:dyDescent="0.3">
      <c r="A11" s="16"/>
      <c r="B11" s="216"/>
      <c r="C11" s="217"/>
      <c r="D11" s="217"/>
      <c r="E11" s="217"/>
      <c r="F11" s="217"/>
      <c r="G11" s="217"/>
      <c r="H11" s="217"/>
      <c r="I11" s="217"/>
      <c r="J11" s="218"/>
      <c r="K11" s="16"/>
    </row>
    <row r="12" spans="1:20" x14ac:dyDescent="0.3">
      <c r="A12" s="16"/>
      <c r="B12" s="20"/>
      <c r="C12" s="21"/>
      <c r="D12" s="21"/>
      <c r="E12" s="21"/>
      <c r="F12" s="21"/>
      <c r="G12" s="21"/>
      <c r="H12" s="21"/>
      <c r="I12" s="21"/>
      <c r="J12" s="22"/>
      <c r="K12" s="16"/>
    </row>
    <row r="13" spans="1:20" ht="15.6" x14ac:dyDescent="0.3">
      <c r="A13" s="16"/>
      <c r="B13" s="219" t="s">
        <v>3</v>
      </c>
      <c r="C13" s="220"/>
      <c r="D13" s="220"/>
      <c r="E13" s="220"/>
      <c r="F13" s="220"/>
      <c r="G13" s="220"/>
      <c r="H13" s="220"/>
      <c r="I13" s="220"/>
      <c r="J13" s="221"/>
      <c r="K13" s="16"/>
    </row>
    <row r="14" spans="1:20" x14ac:dyDescent="0.3">
      <c r="A14" s="16"/>
      <c r="B14" s="227" t="s">
        <v>62</v>
      </c>
      <c r="C14" s="228"/>
      <c r="D14" s="228"/>
      <c r="E14" s="222"/>
      <c r="F14" s="222"/>
      <c r="G14" s="222"/>
      <c r="H14" s="222"/>
      <c r="I14" s="222"/>
      <c r="J14" s="223"/>
      <c r="K14" s="16"/>
    </row>
    <row r="15" spans="1:20" x14ac:dyDescent="0.3">
      <c r="A15" s="16"/>
      <c r="B15" s="227" t="s">
        <v>0</v>
      </c>
      <c r="C15" s="228"/>
      <c r="D15" s="240"/>
      <c r="E15" s="241"/>
      <c r="F15" s="241"/>
      <c r="G15" s="241"/>
      <c r="H15" s="241"/>
      <c r="I15" s="241"/>
      <c r="J15" s="242"/>
      <c r="K15" s="23"/>
      <c r="T15" t="s">
        <v>292</v>
      </c>
    </row>
    <row r="16" spans="1:20" ht="60" customHeight="1" x14ac:dyDescent="0.3">
      <c r="A16" s="16"/>
      <c r="B16" s="229" t="s">
        <v>6</v>
      </c>
      <c r="C16" s="230"/>
      <c r="D16" s="224"/>
      <c r="E16" s="225"/>
      <c r="F16" s="225"/>
      <c r="G16" s="225"/>
      <c r="H16" s="225"/>
      <c r="I16" s="225"/>
      <c r="J16" s="226"/>
      <c r="K16" s="23"/>
    </row>
    <row r="17" spans="1:11" ht="108.75" customHeight="1" x14ac:dyDescent="0.3">
      <c r="A17" s="16"/>
      <c r="B17" s="229" t="s">
        <v>1</v>
      </c>
      <c r="C17" s="230"/>
      <c r="D17" s="224"/>
      <c r="E17" s="225"/>
      <c r="F17" s="225"/>
      <c r="G17" s="225"/>
      <c r="H17" s="225"/>
      <c r="I17" s="225"/>
      <c r="J17" s="226"/>
      <c r="K17" s="16"/>
    </row>
    <row r="18" spans="1:11" x14ac:dyDescent="0.3">
      <c r="A18" s="16"/>
      <c r="B18" s="237" t="s">
        <v>5</v>
      </c>
      <c r="C18" s="239"/>
      <c r="D18" s="239"/>
      <c r="E18" s="239"/>
      <c r="F18" s="239"/>
      <c r="G18" s="238"/>
      <c r="H18" s="231"/>
      <c r="I18" s="232"/>
      <c r="J18" s="233"/>
      <c r="K18" s="16"/>
    </row>
    <row r="19" spans="1:11" x14ac:dyDescent="0.3">
      <c r="A19" s="16"/>
      <c r="B19" s="237" t="s">
        <v>2</v>
      </c>
      <c r="C19" s="238"/>
      <c r="D19" s="234"/>
      <c r="E19" s="235"/>
      <c r="F19" s="235"/>
      <c r="G19" s="235"/>
      <c r="H19" s="235"/>
      <c r="I19" s="235"/>
      <c r="J19" s="236"/>
      <c r="K19" s="16"/>
    </row>
    <row r="20" spans="1:11" x14ac:dyDescent="0.3">
      <c r="A20" s="16"/>
      <c r="B20" s="20"/>
      <c r="C20" s="21"/>
      <c r="D20" s="21"/>
      <c r="E20" s="21"/>
      <c r="F20" s="21"/>
      <c r="G20" s="21"/>
      <c r="H20" s="21"/>
      <c r="I20" s="21"/>
      <c r="J20" s="22"/>
      <c r="K20" s="16"/>
    </row>
    <row r="21" spans="1:11" x14ac:dyDescent="0.3">
      <c r="A21" s="16"/>
      <c r="B21" s="20"/>
      <c r="C21" s="24"/>
      <c r="D21" s="21"/>
      <c r="E21" s="21"/>
      <c r="F21" s="21"/>
      <c r="G21" s="21"/>
      <c r="H21" s="21"/>
      <c r="I21" s="21"/>
      <c r="J21" s="22"/>
      <c r="K21" s="16"/>
    </row>
    <row r="22" spans="1:11" x14ac:dyDescent="0.3">
      <c r="A22" s="16"/>
      <c r="B22" s="20"/>
      <c r="C22" s="24"/>
      <c r="D22" s="21"/>
      <c r="E22" s="21"/>
      <c r="F22" s="21"/>
      <c r="G22" s="21"/>
      <c r="H22" s="21"/>
      <c r="I22" s="21"/>
      <c r="J22" s="22"/>
      <c r="K22" s="16"/>
    </row>
    <row r="23" spans="1:11" x14ac:dyDescent="0.3">
      <c r="A23" s="16"/>
      <c r="B23" s="20"/>
      <c r="C23" s="21"/>
      <c r="D23" s="21"/>
      <c r="E23" s="21"/>
      <c r="F23" s="21"/>
      <c r="G23" s="21"/>
      <c r="H23" s="21"/>
      <c r="I23" s="21"/>
      <c r="J23" s="22"/>
      <c r="K23" s="16"/>
    </row>
    <row r="24" spans="1:11" x14ac:dyDescent="0.3">
      <c r="A24" s="16"/>
      <c r="B24" s="20"/>
      <c r="C24" s="21"/>
      <c r="D24" s="21"/>
      <c r="E24" s="21"/>
      <c r="F24" s="21"/>
      <c r="G24" s="21"/>
      <c r="H24" s="21"/>
      <c r="I24" s="21"/>
      <c r="J24" s="22"/>
      <c r="K24" s="16"/>
    </row>
    <row r="25" spans="1:11" x14ac:dyDescent="0.3">
      <c r="A25" s="16"/>
      <c r="B25" s="20"/>
      <c r="C25" s="21"/>
      <c r="D25" s="21"/>
      <c r="E25" s="21"/>
      <c r="F25" s="21"/>
      <c r="G25" s="21"/>
      <c r="H25" s="21"/>
      <c r="I25" s="21"/>
      <c r="J25" s="22"/>
      <c r="K25" s="16"/>
    </row>
    <row r="26" spans="1:11" x14ac:dyDescent="0.3">
      <c r="A26" s="16"/>
      <c r="B26" s="20"/>
      <c r="C26" s="21"/>
      <c r="D26" s="21"/>
      <c r="E26" s="21"/>
      <c r="F26" s="21"/>
      <c r="G26" s="21"/>
      <c r="H26" s="21"/>
      <c r="I26" s="21"/>
      <c r="J26" s="22"/>
      <c r="K26" s="16"/>
    </row>
    <row r="27" spans="1:11" x14ac:dyDescent="0.3">
      <c r="A27" s="16"/>
      <c r="B27" s="20"/>
      <c r="C27" s="21"/>
      <c r="D27" s="21"/>
      <c r="E27" s="21"/>
      <c r="F27" s="21"/>
      <c r="G27" s="21"/>
      <c r="H27" s="21"/>
      <c r="I27" s="21"/>
      <c r="J27" s="22"/>
      <c r="K27" s="16"/>
    </row>
    <row r="28" spans="1:11" x14ac:dyDescent="0.3">
      <c r="A28" s="16"/>
      <c r="B28" s="20"/>
      <c r="C28" s="21"/>
      <c r="D28" s="21"/>
      <c r="E28" s="21"/>
      <c r="F28" s="21"/>
      <c r="G28" s="21"/>
      <c r="H28" s="21"/>
      <c r="I28" s="21"/>
      <c r="J28" s="22"/>
      <c r="K28" s="16"/>
    </row>
    <row r="29" spans="1:11" x14ac:dyDescent="0.3">
      <c r="A29" s="16"/>
      <c r="B29" s="20"/>
      <c r="C29" s="21"/>
      <c r="D29" s="21"/>
      <c r="E29" s="21"/>
      <c r="F29" s="21"/>
      <c r="G29" s="21"/>
      <c r="H29" s="21"/>
      <c r="I29" s="21"/>
      <c r="J29" s="22"/>
      <c r="K29" s="16"/>
    </row>
    <row r="30" spans="1:11" x14ac:dyDescent="0.3">
      <c r="A30" s="16"/>
      <c r="B30" s="20"/>
      <c r="C30" s="21"/>
      <c r="D30" s="21"/>
      <c r="E30" s="21"/>
      <c r="F30" s="21"/>
      <c r="G30" s="21"/>
      <c r="H30" s="21"/>
      <c r="I30" s="21"/>
      <c r="J30" s="22"/>
      <c r="K30" s="16"/>
    </row>
    <row r="31" spans="1:11" x14ac:dyDescent="0.3">
      <c r="A31" s="16"/>
      <c r="B31" s="20"/>
      <c r="C31" s="21"/>
      <c r="D31" s="21"/>
      <c r="E31" s="21"/>
      <c r="F31" s="21"/>
      <c r="G31" s="21"/>
      <c r="H31" s="21"/>
      <c r="I31" s="21"/>
      <c r="J31" s="22"/>
      <c r="K31" s="16"/>
    </row>
    <row r="32" spans="1:11" x14ac:dyDescent="0.3">
      <c r="A32" s="16"/>
      <c r="B32" s="20"/>
      <c r="C32" s="21"/>
      <c r="D32" s="21"/>
      <c r="E32" s="21"/>
      <c r="F32" s="21"/>
      <c r="G32" s="21"/>
      <c r="H32" s="21"/>
      <c r="I32" s="21"/>
      <c r="J32" s="22"/>
      <c r="K32" s="16"/>
    </row>
    <row r="33" spans="1:11" x14ac:dyDescent="0.3">
      <c r="A33" s="16"/>
      <c r="B33" s="20"/>
      <c r="C33" s="21"/>
      <c r="D33" s="21"/>
      <c r="E33" s="21"/>
      <c r="F33" s="21"/>
      <c r="G33" s="21"/>
      <c r="H33" s="21"/>
      <c r="I33" s="21"/>
      <c r="J33" s="22"/>
      <c r="K33" s="16"/>
    </row>
    <row r="34" spans="1:11" x14ac:dyDescent="0.3">
      <c r="A34" s="16"/>
      <c r="B34" s="20"/>
      <c r="C34" s="21"/>
      <c r="D34" s="21"/>
      <c r="E34" s="21"/>
      <c r="F34" s="21"/>
      <c r="G34" s="21"/>
      <c r="H34" s="21"/>
      <c r="I34" s="21"/>
      <c r="J34" s="22"/>
      <c r="K34" s="16"/>
    </row>
    <row r="35" spans="1:11" x14ac:dyDescent="0.3">
      <c r="A35" s="16"/>
      <c r="B35" s="20"/>
      <c r="C35" s="21"/>
      <c r="D35" s="21"/>
      <c r="E35" s="21"/>
      <c r="F35" s="21"/>
      <c r="G35" s="21"/>
      <c r="H35" s="21"/>
      <c r="I35" s="21"/>
      <c r="J35" s="22"/>
      <c r="K35" s="16"/>
    </row>
    <row r="36" spans="1:11" x14ac:dyDescent="0.3">
      <c r="A36" s="16"/>
      <c r="B36" s="20"/>
      <c r="C36" s="21"/>
      <c r="D36" s="21"/>
      <c r="E36" s="21"/>
      <c r="F36" s="21"/>
      <c r="G36" s="21"/>
      <c r="H36" s="21"/>
      <c r="I36" s="21"/>
      <c r="J36" s="22"/>
      <c r="K36" s="16"/>
    </row>
    <row r="37" spans="1:11" x14ac:dyDescent="0.3">
      <c r="A37" s="16"/>
      <c r="B37" s="20"/>
      <c r="C37" s="21"/>
      <c r="D37" s="21"/>
      <c r="E37" s="21"/>
      <c r="F37" s="21"/>
      <c r="G37" s="21"/>
      <c r="H37" s="21"/>
      <c r="I37" s="21"/>
      <c r="J37" s="22"/>
      <c r="K37" s="16"/>
    </row>
    <row r="38" spans="1:11" x14ac:dyDescent="0.3">
      <c r="A38" s="16"/>
      <c r="B38" s="20"/>
      <c r="C38" s="21"/>
      <c r="D38" s="21"/>
      <c r="E38" s="21"/>
      <c r="F38" s="21"/>
      <c r="G38" s="21"/>
      <c r="H38" s="25" t="s">
        <v>61</v>
      </c>
      <c r="I38" s="214">
        <f ca="1">TODAY()</f>
        <v>43174</v>
      </c>
      <c r="J38" s="215"/>
      <c r="K38" s="16"/>
    </row>
    <row r="39" spans="1:11" x14ac:dyDescent="0.3">
      <c r="A39" s="16"/>
      <c r="B39" s="20"/>
      <c r="C39" s="21"/>
      <c r="D39" s="21"/>
      <c r="E39" s="21"/>
      <c r="F39" s="21"/>
      <c r="G39" s="21"/>
      <c r="H39" s="21"/>
      <c r="I39" s="21"/>
      <c r="J39" s="22"/>
      <c r="K39" s="16"/>
    </row>
    <row r="40" spans="1:11" ht="15" thickBot="1" x14ac:dyDescent="0.35">
      <c r="A40" s="16"/>
      <c r="B40" s="26"/>
      <c r="C40" s="27"/>
      <c r="D40" s="27"/>
      <c r="E40" s="27"/>
      <c r="F40" s="27"/>
      <c r="G40" s="27"/>
      <c r="H40" s="27"/>
      <c r="I40" s="27"/>
      <c r="J40" s="28"/>
      <c r="K40" s="16"/>
    </row>
    <row r="41" spans="1:11" x14ac:dyDescent="0.3">
      <c r="A41" s="16"/>
      <c r="B41" s="16"/>
      <c r="C41" s="16"/>
      <c r="D41" s="16"/>
      <c r="E41" s="16"/>
      <c r="F41" s="16"/>
      <c r="G41" s="16"/>
      <c r="H41" s="16"/>
      <c r="I41" s="16"/>
      <c r="J41" s="16"/>
      <c r="K41" s="16"/>
    </row>
  </sheetData>
  <sheetProtection password="B73B" sheet="1" objects="1" scenarios="1"/>
  <mergeCells count="15">
    <mergeCell ref="I38:J38"/>
    <mergeCell ref="B8:J11"/>
    <mergeCell ref="B13:J13"/>
    <mergeCell ref="E14:J14"/>
    <mergeCell ref="D16:J16"/>
    <mergeCell ref="B14:D14"/>
    <mergeCell ref="B16:C16"/>
    <mergeCell ref="B15:C15"/>
    <mergeCell ref="H18:J18"/>
    <mergeCell ref="D19:J19"/>
    <mergeCell ref="B19:C19"/>
    <mergeCell ref="B18:G18"/>
    <mergeCell ref="B17:C17"/>
    <mergeCell ref="D17:J17"/>
    <mergeCell ref="D15:J15"/>
  </mergeCells>
  <pageMargins left="0.7" right="0.7" top="0.75" bottom="0.75" header="0.3" footer="0.3"/>
  <pageSetup paperSize="9" orientation="portrait" verticalDpi="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21"/>
  <sheetViews>
    <sheetView workbookViewId="0">
      <selection activeCell="G22" sqref="G22"/>
    </sheetView>
  </sheetViews>
  <sheetFormatPr defaultColWidth="8.88671875" defaultRowHeight="14.4" x14ac:dyDescent="0.3"/>
  <cols>
    <col min="1" max="1" width="36" style="52" bestFit="1" customWidth="1"/>
    <col min="2" max="2" width="15.44140625" style="52" customWidth="1"/>
    <col min="3" max="6" width="8.88671875" style="52"/>
    <col min="7" max="7" width="6.88671875" style="52" customWidth="1"/>
    <col min="8" max="8" width="21.88671875" style="52" bestFit="1" customWidth="1"/>
    <col min="9" max="9" width="15.44140625" style="52" bestFit="1" customWidth="1"/>
    <col min="10" max="10" width="14.33203125" style="52" customWidth="1"/>
    <col min="11" max="12" width="15.109375" style="52" customWidth="1"/>
    <col min="13" max="16384" width="8.88671875" style="52"/>
  </cols>
  <sheetData>
    <row r="3" spans="1:14" x14ac:dyDescent="0.3">
      <c r="A3" s="317" t="s">
        <v>91</v>
      </c>
      <c r="B3" s="317"/>
      <c r="G3" s="53" t="s">
        <v>129</v>
      </c>
      <c r="H3" s="53" t="s">
        <v>103</v>
      </c>
      <c r="I3" s="53" t="s">
        <v>104</v>
      </c>
      <c r="J3" s="53" t="s">
        <v>105</v>
      </c>
      <c r="K3" s="53" t="s">
        <v>106</v>
      </c>
      <c r="L3" s="53" t="s">
        <v>107</v>
      </c>
    </row>
    <row r="4" spans="1:14" x14ac:dyDescent="0.3">
      <c r="A4" s="59" t="s">
        <v>92</v>
      </c>
      <c r="B4" s="60">
        <f>Οικονομικότητα!C11</f>
        <v>0</v>
      </c>
      <c r="G4" s="54"/>
      <c r="H4" s="54"/>
      <c r="I4" s="54"/>
      <c r="J4" s="54"/>
      <c r="K4" s="54"/>
      <c r="L4" s="55">
        <f>+B4</f>
        <v>0</v>
      </c>
    </row>
    <row r="5" spans="1:14" x14ac:dyDescent="0.3">
      <c r="A5" s="59" t="s">
        <v>93</v>
      </c>
      <c r="B5" s="363">
        <v>3.78E-2</v>
      </c>
      <c r="G5" s="54">
        <v>1</v>
      </c>
      <c r="H5" s="56">
        <f>IF(G5&lt;B6,B7,"")</f>
        <v>43466</v>
      </c>
      <c r="I5" s="55">
        <f>IF(H5&lt;&gt;"",$B$13,"")</f>
        <v>0</v>
      </c>
      <c r="J5" s="55">
        <f>IF(H5="","",$B$5*L4)</f>
        <v>0</v>
      </c>
      <c r="K5" s="55">
        <f>IF(H5="","",I5-J5)</f>
        <v>0</v>
      </c>
      <c r="L5" s="55">
        <f>IF(H5="","",L4-K5)</f>
        <v>0</v>
      </c>
      <c r="N5" s="84"/>
    </row>
    <row r="6" spans="1:14" x14ac:dyDescent="0.3">
      <c r="A6" s="213" t="s">
        <v>284</v>
      </c>
      <c r="B6" s="61">
        <f>+'Γενικά Δεδομένα'!I21</f>
        <v>10</v>
      </c>
      <c r="G6" s="54">
        <f>+G5+1</f>
        <v>2</v>
      </c>
      <c r="H6" s="56">
        <f>IF(G6&lt;=$B$6,H5+365,"")</f>
        <v>43831</v>
      </c>
      <c r="I6" s="55">
        <f t="shared" ref="I6:I19" si="0">IF(H6&lt;&gt;"",$B$13,"")</f>
        <v>0</v>
      </c>
      <c r="J6" s="55">
        <f t="shared" ref="J6:J19" si="1">IF(H6="","",$B$5*L5)</f>
        <v>0</v>
      </c>
      <c r="K6" s="55">
        <f t="shared" ref="K6:K19" si="2">IF(H6="","",I6-J6)</f>
        <v>0</v>
      </c>
      <c r="L6" s="55">
        <f t="shared" ref="L6:L19" si="3">IF(H6="","",L5-K6)</f>
        <v>0</v>
      </c>
    </row>
    <row r="7" spans="1:14" x14ac:dyDescent="0.3">
      <c r="A7" s="59" t="s">
        <v>94</v>
      </c>
      <c r="B7" s="62">
        <v>43466</v>
      </c>
      <c r="G7" s="54">
        <f t="shared" ref="G7:G19" si="4">+G6+1</f>
        <v>3</v>
      </c>
      <c r="H7" s="56">
        <f t="shared" ref="H7:H19" si="5">IF(G7&lt;=$B$6,H6+365,"")</f>
        <v>44196</v>
      </c>
      <c r="I7" s="55">
        <f t="shared" si="0"/>
        <v>0</v>
      </c>
      <c r="J7" s="55">
        <f t="shared" si="1"/>
        <v>0</v>
      </c>
      <c r="K7" s="55">
        <f t="shared" si="2"/>
        <v>0</v>
      </c>
      <c r="L7" s="55">
        <f t="shared" si="3"/>
        <v>0</v>
      </c>
    </row>
    <row r="8" spans="1:14" x14ac:dyDescent="0.3">
      <c r="A8" s="59" t="s">
        <v>95</v>
      </c>
      <c r="B8" s="63" t="s">
        <v>96</v>
      </c>
      <c r="G8" s="54">
        <f t="shared" si="4"/>
        <v>4</v>
      </c>
      <c r="H8" s="56">
        <f>IF(G8&lt;=$B$6,H7+366,"")</f>
        <v>44562</v>
      </c>
      <c r="I8" s="55">
        <f t="shared" si="0"/>
        <v>0</v>
      </c>
      <c r="J8" s="55">
        <f t="shared" si="1"/>
        <v>0</v>
      </c>
      <c r="K8" s="55">
        <f t="shared" si="2"/>
        <v>0</v>
      </c>
      <c r="L8" s="55">
        <f t="shared" si="3"/>
        <v>0</v>
      </c>
    </row>
    <row r="9" spans="1:14" x14ac:dyDescent="0.3">
      <c r="A9" s="64"/>
      <c r="B9" s="64"/>
      <c r="G9" s="54">
        <f t="shared" si="4"/>
        <v>5</v>
      </c>
      <c r="H9" s="56">
        <f t="shared" si="5"/>
        <v>44927</v>
      </c>
      <c r="I9" s="55">
        <f t="shared" si="0"/>
        <v>0</v>
      </c>
      <c r="J9" s="55">
        <f t="shared" si="1"/>
        <v>0</v>
      </c>
      <c r="K9" s="55">
        <f t="shared" si="2"/>
        <v>0</v>
      </c>
      <c r="L9" s="55">
        <f t="shared" si="3"/>
        <v>0</v>
      </c>
    </row>
    <row r="10" spans="1:14" x14ac:dyDescent="0.3">
      <c r="A10" s="318" t="s">
        <v>97</v>
      </c>
      <c r="B10" s="318"/>
      <c r="G10" s="54">
        <f t="shared" si="4"/>
        <v>6</v>
      </c>
      <c r="H10" s="56">
        <f t="shared" si="5"/>
        <v>45292</v>
      </c>
      <c r="I10" s="55">
        <f t="shared" si="0"/>
        <v>0</v>
      </c>
      <c r="J10" s="55">
        <f t="shared" si="1"/>
        <v>0</v>
      </c>
      <c r="K10" s="55">
        <f t="shared" si="2"/>
        <v>0</v>
      </c>
      <c r="L10" s="55">
        <f t="shared" si="3"/>
        <v>0</v>
      </c>
    </row>
    <row r="11" spans="1:14" x14ac:dyDescent="0.3">
      <c r="A11" s="59" t="s">
        <v>98</v>
      </c>
      <c r="B11" s="59">
        <f>+B6</f>
        <v>10</v>
      </c>
      <c r="G11" s="54">
        <f t="shared" si="4"/>
        <v>7</v>
      </c>
      <c r="H11" s="56">
        <f t="shared" si="5"/>
        <v>45657</v>
      </c>
      <c r="I11" s="55">
        <f t="shared" si="0"/>
        <v>0</v>
      </c>
      <c r="J11" s="55">
        <f t="shared" si="1"/>
        <v>0</v>
      </c>
      <c r="K11" s="55">
        <f t="shared" si="2"/>
        <v>0</v>
      </c>
      <c r="L11" s="55">
        <f t="shared" si="3"/>
        <v>0</v>
      </c>
    </row>
    <row r="12" spans="1:14" x14ac:dyDescent="0.3">
      <c r="A12" s="59" t="s">
        <v>99</v>
      </c>
      <c r="B12" s="65">
        <f>+B5</f>
        <v>3.78E-2</v>
      </c>
      <c r="G12" s="54">
        <f t="shared" si="4"/>
        <v>8</v>
      </c>
      <c r="H12" s="56">
        <f>IF(G12&lt;=$B$6,H11+366,"")</f>
        <v>46023</v>
      </c>
      <c r="I12" s="55">
        <f t="shared" si="0"/>
        <v>0</v>
      </c>
      <c r="J12" s="55">
        <f t="shared" si="1"/>
        <v>0</v>
      </c>
      <c r="K12" s="55">
        <f t="shared" si="2"/>
        <v>0</v>
      </c>
      <c r="L12" s="55">
        <f t="shared" si="3"/>
        <v>0</v>
      </c>
    </row>
    <row r="13" spans="1:14" x14ac:dyDescent="0.3">
      <c r="A13" s="59" t="s">
        <v>100</v>
      </c>
      <c r="B13" s="66">
        <f>IF(ISERROR(-PMT(B12,B11,B4)),"Μη Διαθέσιμο",ROUND(-PMT(B12,B11,B4),2))</f>
        <v>0</v>
      </c>
      <c r="G13" s="54">
        <f t="shared" si="4"/>
        <v>9</v>
      </c>
      <c r="H13" s="56">
        <f t="shared" si="5"/>
        <v>46388</v>
      </c>
      <c r="I13" s="55">
        <f t="shared" si="0"/>
        <v>0</v>
      </c>
      <c r="J13" s="55">
        <f t="shared" si="1"/>
        <v>0</v>
      </c>
      <c r="K13" s="55">
        <f t="shared" si="2"/>
        <v>0</v>
      </c>
      <c r="L13" s="55">
        <f t="shared" si="3"/>
        <v>0</v>
      </c>
    </row>
    <row r="14" spans="1:14" x14ac:dyDescent="0.3">
      <c r="A14" s="59" t="s">
        <v>101</v>
      </c>
      <c r="B14" s="66">
        <f>IF(ISERROR(B15-B4),"Μη Διαθέσιμο",ROUND(B15-B4,2))</f>
        <v>0</v>
      </c>
      <c r="G14" s="54">
        <f t="shared" si="4"/>
        <v>10</v>
      </c>
      <c r="H14" s="56">
        <f t="shared" si="5"/>
        <v>46753</v>
      </c>
      <c r="I14" s="55">
        <f t="shared" si="0"/>
        <v>0</v>
      </c>
      <c r="J14" s="55">
        <f t="shared" si="1"/>
        <v>0</v>
      </c>
      <c r="K14" s="55">
        <f t="shared" si="2"/>
        <v>0</v>
      </c>
      <c r="L14" s="55">
        <f t="shared" si="3"/>
        <v>0</v>
      </c>
    </row>
    <row r="15" spans="1:14" x14ac:dyDescent="0.3">
      <c r="A15" s="59" t="s">
        <v>102</v>
      </c>
      <c r="B15" s="66">
        <f>IF(ISERROR(B11*(-PMT(B12,B11,B4))),"Μη Διαθέσιμο",ROUND(B11*(-PMT(B12,B6,B4)),2))</f>
        <v>0</v>
      </c>
      <c r="G15" s="54">
        <f t="shared" si="4"/>
        <v>11</v>
      </c>
      <c r="H15" s="56" t="str">
        <f t="shared" si="5"/>
        <v/>
      </c>
      <c r="I15" s="55" t="str">
        <f t="shared" si="0"/>
        <v/>
      </c>
      <c r="J15" s="55" t="str">
        <f t="shared" si="1"/>
        <v/>
      </c>
      <c r="K15" s="55" t="str">
        <f t="shared" si="2"/>
        <v/>
      </c>
      <c r="L15" s="55" t="str">
        <f t="shared" si="3"/>
        <v/>
      </c>
    </row>
    <row r="16" spans="1:14" x14ac:dyDescent="0.3">
      <c r="G16" s="54">
        <f t="shared" si="4"/>
        <v>12</v>
      </c>
      <c r="H16" s="56" t="str">
        <f>IF(G16&lt;=$B$6,H15+366,"")</f>
        <v/>
      </c>
      <c r="I16" s="55" t="str">
        <f t="shared" si="0"/>
        <v/>
      </c>
      <c r="J16" s="55" t="str">
        <f t="shared" si="1"/>
        <v/>
      </c>
      <c r="K16" s="55" t="str">
        <f t="shared" si="2"/>
        <v/>
      </c>
      <c r="L16" s="55" t="str">
        <f t="shared" si="3"/>
        <v/>
      </c>
    </row>
    <row r="17" spans="7:12" x14ac:dyDescent="0.3">
      <c r="G17" s="54">
        <f t="shared" si="4"/>
        <v>13</v>
      </c>
      <c r="H17" s="56" t="str">
        <f t="shared" si="5"/>
        <v/>
      </c>
      <c r="I17" s="55" t="str">
        <f t="shared" si="0"/>
        <v/>
      </c>
      <c r="J17" s="55" t="str">
        <f t="shared" si="1"/>
        <v/>
      </c>
      <c r="K17" s="55" t="str">
        <f t="shared" si="2"/>
        <v/>
      </c>
      <c r="L17" s="55" t="str">
        <f t="shared" si="3"/>
        <v/>
      </c>
    </row>
    <row r="18" spans="7:12" x14ac:dyDescent="0.3">
      <c r="G18" s="54">
        <f t="shared" si="4"/>
        <v>14</v>
      </c>
      <c r="H18" s="56" t="str">
        <f t="shared" si="5"/>
        <v/>
      </c>
      <c r="I18" s="55" t="str">
        <f t="shared" si="0"/>
        <v/>
      </c>
      <c r="J18" s="55" t="str">
        <f t="shared" si="1"/>
        <v/>
      </c>
      <c r="K18" s="55" t="str">
        <f t="shared" si="2"/>
        <v/>
      </c>
      <c r="L18" s="55" t="str">
        <f t="shared" si="3"/>
        <v/>
      </c>
    </row>
    <row r="19" spans="7:12" x14ac:dyDescent="0.3">
      <c r="G19" s="54">
        <f t="shared" si="4"/>
        <v>15</v>
      </c>
      <c r="H19" s="56" t="str">
        <f t="shared" si="5"/>
        <v/>
      </c>
      <c r="I19" s="55" t="str">
        <f t="shared" si="0"/>
        <v/>
      </c>
      <c r="J19" s="55" t="str">
        <f t="shared" si="1"/>
        <v/>
      </c>
      <c r="K19" s="55" t="str">
        <f t="shared" si="2"/>
        <v/>
      </c>
      <c r="L19" s="55" t="str">
        <f t="shared" si="3"/>
        <v/>
      </c>
    </row>
    <row r="21" spans="7:12" ht="31.95" customHeight="1" x14ac:dyDescent="0.3">
      <c r="G21" s="319" t="s">
        <v>128</v>
      </c>
      <c r="H21" s="319"/>
      <c r="I21" s="319"/>
      <c r="J21" s="319"/>
      <c r="K21" s="319"/>
      <c r="L21" s="319"/>
    </row>
  </sheetData>
  <sheetProtection password="B73B" sheet="1" objects="1" scenarios="1"/>
  <mergeCells count="3">
    <mergeCell ref="A3:B3"/>
    <mergeCell ref="A10:B10"/>
    <mergeCell ref="G21:L2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1"/>
  <sheetViews>
    <sheetView workbookViewId="0">
      <selection activeCell="A9" sqref="A9:C9"/>
    </sheetView>
  </sheetViews>
  <sheetFormatPr defaultColWidth="9.109375" defaultRowHeight="12" x14ac:dyDescent="0.25"/>
  <cols>
    <col min="1" max="1" width="51.5546875" style="108" customWidth="1"/>
    <col min="2" max="2" width="32" style="108" customWidth="1"/>
    <col min="3" max="3" width="19.33203125" style="108" customWidth="1"/>
    <col min="4" max="4" width="9.6640625" style="108" customWidth="1"/>
    <col min="5" max="5" width="12.44140625" style="108" customWidth="1"/>
    <col min="6" max="6" width="9.109375" style="108"/>
    <col min="7" max="7" width="16.88671875" style="108" customWidth="1"/>
    <col min="8" max="16384" width="9.109375" style="108"/>
  </cols>
  <sheetData>
    <row r="1" spans="1:5" ht="14.4" x14ac:dyDescent="0.25">
      <c r="A1" s="328" t="s">
        <v>36</v>
      </c>
      <c r="B1" s="328"/>
      <c r="C1" s="328"/>
    </row>
    <row r="2" spans="1:5" x14ac:dyDescent="0.25">
      <c r="A2" s="115"/>
      <c r="D2" s="50"/>
      <c r="E2" s="50"/>
    </row>
    <row r="3" spans="1:5" x14ac:dyDescent="0.25">
      <c r="A3" s="329" t="s">
        <v>181</v>
      </c>
      <c r="B3" s="329"/>
      <c r="C3" s="114" t="s">
        <v>4</v>
      </c>
      <c r="D3" s="51"/>
      <c r="E3" s="51"/>
    </row>
    <row r="4" spans="1:5" ht="12.6" thickBot="1" x14ac:dyDescent="0.3">
      <c r="D4" s="109"/>
      <c r="E4" s="109"/>
    </row>
    <row r="5" spans="1:5" x14ac:dyDescent="0.25">
      <c r="A5" s="320" t="s">
        <v>187</v>
      </c>
      <c r="B5" s="321"/>
      <c r="C5" s="322"/>
      <c r="D5" s="109"/>
      <c r="E5" s="109"/>
    </row>
    <row r="6" spans="1:5" ht="51" customHeight="1" thickBot="1" x14ac:dyDescent="0.3">
      <c r="A6" s="342" t="s">
        <v>188</v>
      </c>
      <c r="B6" s="343"/>
      <c r="C6" s="344"/>
      <c r="D6" s="109"/>
      <c r="E6" s="109"/>
    </row>
    <row r="7" spans="1:5" ht="12.6" thickBot="1" x14ac:dyDescent="0.3">
      <c r="D7" s="109"/>
      <c r="E7" s="109"/>
    </row>
    <row r="8" spans="1:5" x14ac:dyDescent="0.25">
      <c r="A8" s="320" t="s">
        <v>189</v>
      </c>
      <c r="B8" s="321"/>
      <c r="C8" s="322"/>
      <c r="D8" s="109"/>
      <c r="E8" s="109"/>
    </row>
    <row r="9" spans="1:5" ht="218.25" customHeight="1" thickBot="1" x14ac:dyDescent="0.3">
      <c r="A9" s="323" t="s">
        <v>282</v>
      </c>
      <c r="B9" s="324"/>
      <c r="C9" s="325"/>
      <c r="D9" s="109"/>
      <c r="E9" s="109"/>
    </row>
    <row r="10" spans="1:5" ht="12.6" thickBot="1" x14ac:dyDescent="0.3">
      <c r="D10" s="109"/>
      <c r="E10" s="109"/>
    </row>
    <row r="11" spans="1:5" x14ac:dyDescent="0.25">
      <c r="A11" s="320" t="s">
        <v>190</v>
      </c>
      <c r="B11" s="321"/>
      <c r="C11" s="322"/>
      <c r="D11" s="109"/>
      <c r="E11" s="109"/>
    </row>
    <row r="12" spans="1:5" ht="378" customHeight="1" x14ac:dyDescent="0.25">
      <c r="A12" s="345" t="s">
        <v>191</v>
      </c>
      <c r="B12" s="346"/>
      <c r="C12" s="347"/>
      <c r="D12" s="109"/>
      <c r="E12" s="109"/>
    </row>
    <row r="13" spans="1:5" x14ac:dyDescent="0.25">
      <c r="A13" s="330"/>
      <c r="B13" s="331"/>
      <c r="C13" s="332"/>
      <c r="D13" s="109"/>
      <c r="E13" s="109"/>
    </row>
    <row r="14" spans="1:5" ht="48" customHeight="1" x14ac:dyDescent="0.25">
      <c r="A14" s="116" t="s">
        <v>182</v>
      </c>
      <c r="B14" s="340" t="s">
        <v>180</v>
      </c>
      <c r="C14" s="341"/>
    </row>
    <row r="15" spans="1:5" x14ac:dyDescent="0.25">
      <c r="A15" s="117" t="s">
        <v>65</v>
      </c>
      <c r="B15" s="333"/>
      <c r="C15" s="334"/>
    </row>
    <row r="16" spans="1:5" ht="24" x14ac:dyDescent="0.25">
      <c r="A16" s="118" t="s">
        <v>123</v>
      </c>
      <c r="B16" s="333"/>
      <c r="C16" s="334"/>
    </row>
    <row r="17" spans="1:3" ht="24" x14ac:dyDescent="0.25">
      <c r="A17" s="118" t="s">
        <v>270</v>
      </c>
      <c r="B17" s="333"/>
      <c r="C17" s="334"/>
    </row>
    <row r="18" spans="1:3" ht="24" x14ac:dyDescent="0.25">
      <c r="A18" s="118" t="s">
        <v>124</v>
      </c>
      <c r="B18" s="333"/>
      <c r="C18" s="334"/>
    </row>
    <row r="19" spans="1:3" x14ac:dyDescent="0.25">
      <c r="A19" s="118" t="s">
        <v>125</v>
      </c>
      <c r="B19" s="333"/>
      <c r="C19" s="334"/>
    </row>
    <row r="20" spans="1:3" x14ac:dyDescent="0.25">
      <c r="A20" s="118" t="s">
        <v>20</v>
      </c>
      <c r="B20" s="333"/>
      <c r="C20" s="334"/>
    </row>
    <row r="21" spans="1:3" ht="30" customHeight="1" x14ac:dyDescent="0.25">
      <c r="A21" s="119">
        <v>1</v>
      </c>
      <c r="B21" s="333"/>
      <c r="C21" s="334"/>
    </row>
    <row r="22" spans="1:3" ht="30" customHeight="1" x14ac:dyDescent="0.25">
      <c r="A22" s="119">
        <v>2</v>
      </c>
      <c r="B22" s="333"/>
      <c r="C22" s="334"/>
    </row>
    <row r="23" spans="1:3" ht="30" customHeight="1" x14ac:dyDescent="0.25">
      <c r="A23" s="119">
        <v>3</v>
      </c>
      <c r="B23" s="333"/>
      <c r="C23" s="334"/>
    </row>
    <row r="24" spans="1:3" ht="30" customHeight="1" x14ac:dyDescent="0.25">
      <c r="A24" s="119">
        <v>4</v>
      </c>
      <c r="B24" s="333"/>
      <c r="C24" s="334"/>
    </row>
    <row r="25" spans="1:3" ht="30" customHeight="1" x14ac:dyDescent="0.25">
      <c r="A25" s="119">
        <v>5</v>
      </c>
      <c r="B25" s="333"/>
      <c r="C25" s="334"/>
    </row>
    <row r="26" spans="1:3" ht="30" customHeight="1" x14ac:dyDescent="0.25">
      <c r="A26" s="119">
        <v>6</v>
      </c>
      <c r="B26" s="333"/>
      <c r="C26" s="334"/>
    </row>
    <row r="27" spans="1:3" ht="30" customHeight="1" x14ac:dyDescent="0.25">
      <c r="A27" s="119">
        <v>7</v>
      </c>
      <c r="B27" s="333"/>
      <c r="C27" s="334"/>
    </row>
    <row r="28" spans="1:3" ht="30" customHeight="1" x14ac:dyDescent="0.25">
      <c r="A28" s="119">
        <v>8</v>
      </c>
      <c r="B28" s="333"/>
      <c r="C28" s="334"/>
    </row>
    <row r="29" spans="1:3" ht="30" customHeight="1" x14ac:dyDescent="0.25">
      <c r="A29" s="119">
        <v>9</v>
      </c>
      <c r="B29" s="333"/>
      <c r="C29" s="334"/>
    </row>
    <row r="30" spans="1:3" ht="30" customHeight="1" thickBot="1" x14ac:dyDescent="0.3">
      <c r="A30" s="120">
        <v>10</v>
      </c>
      <c r="B30" s="335"/>
      <c r="C30" s="336"/>
    </row>
    <row r="34" spans="1:7" ht="12.6" thickBot="1" x14ac:dyDescent="0.3"/>
    <row r="35" spans="1:7" ht="15" customHeight="1" x14ac:dyDescent="0.25">
      <c r="A35" s="166" t="s">
        <v>192</v>
      </c>
      <c r="B35" s="167"/>
      <c r="C35" s="167"/>
      <c r="D35" s="167"/>
      <c r="E35" s="167"/>
      <c r="F35" s="167"/>
      <c r="G35" s="168"/>
    </row>
    <row r="36" spans="1:7" ht="274.95" customHeight="1" x14ac:dyDescent="0.25">
      <c r="A36" s="348" t="s">
        <v>283</v>
      </c>
      <c r="B36" s="349"/>
      <c r="C36" s="349"/>
      <c r="D36" s="349"/>
      <c r="E36" s="349"/>
      <c r="F36" s="349"/>
      <c r="G36" s="350"/>
    </row>
    <row r="37" spans="1:7" ht="26.25" customHeight="1" x14ac:dyDescent="0.25">
      <c r="A37" s="337" t="s">
        <v>263</v>
      </c>
      <c r="B37" s="338"/>
      <c r="C37" s="338"/>
      <c r="D37" s="338"/>
      <c r="E37" s="339"/>
      <c r="F37" s="351" t="s">
        <v>160</v>
      </c>
      <c r="G37" s="352"/>
    </row>
    <row r="38" spans="1:7" x14ac:dyDescent="0.25">
      <c r="A38" s="126" t="s">
        <v>194</v>
      </c>
      <c r="B38" s="111" t="s">
        <v>65</v>
      </c>
      <c r="C38" s="111" t="s">
        <v>66</v>
      </c>
      <c r="D38" s="111" t="s">
        <v>67</v>
      </c>
      <c r="E38" s="110" t="s">
        <v>68</v>
      </c>
      <c r="F38" s="124"/>
      <c r="G38" s="125"/>
    </row>
    <row r="39" spans="1:7" x14ac:dyDescent="0.25">
      <c r="A39" s="127" t="s">
        <v>69</v>
      </c>
      <c r="B39" s="112" t="s">
        <v>248</v>
      </c>
      <c r="C39" s="112" t="s">
        <v>70</v>
      </c>
      <c r="D39" s="112" t="s">
        <v>71</v>
      </c>
      <c r="E39" s="113">
        <v>350</v>
      </c>
      <c r="F39" s="124"/>
      <c r="G39" s="125"/>
    </row>
    <row r="40" spans="1:7" x14ac:dyDescent="0.25">
      <c r="A40" s="127" t="s">
        <v>73</v>
      </c>
      <c r="B40" s="112" t="s">
        <v>249</v>
      </c>
      <c r="C40" s="112" t="s">
        <v>70</v>
      </c>
      <c r="D40" s="112" t="s">
        <v>71</v>
      </c>
      <c r="E40" s="113">
        <v>506</v>
      </c>
      <c r="F40" s="124"/>
      <c r="G40" s="125"/>
    </row>
    <row r="41" spans="1:7" x14ac:dyDescent="0.25">
      <c r="A41" s="127" t="s">
        <v>74</v>
      </c>
      <c r="B41" s="112" t="s">
        <v>250</v>
      </c>
      <c r="C41" s="112" t="s">
        <v>70</v>
      </c>
      <c r="D41" s="112" t="s">
        <v>71</v>
      </c>
      <c r="E41" s="113">
        <v>533</v>
      </c>
      <c r="F41" s="124"/>
      <c r="G41" s="125"/>
    </row>
    <row r="42" spans="1:7" x14ac:dyDescent="0.25">
      <c r="A42" s="127" t="s">
        <v>75</v>
      </c>
      <c r="B42" s="112" t="s">
        <v>251</v>
      </c>
      <c r="C42" s="112" t="s">
        <v>70</v>
      </c>
      <c r="D42" s="112" t="s">
        <v>71</v>
      </c>
      <c r="E42" s="113">
        <v>812</v>
      </c>
      <c r="F42" s="124"/>
      <c r="G42" s="125"/>
    </row>
    <row r="43" spans="1:7" x14ac:dyDescent="0.25">
      <c r="A43" s="127" t="s">
        <v>85</v>
      </c>
      <c r="B43" s="112" t="s">
        <v>252</v>
      </c>
      <c r="C43" s="112" t="s">
        <v>70</v>
      </c>
      <c r="D43" s="112" t="s">
        <v>71</v>
      </c>
      <c r="E43" s="113">
        <v>880</v>
      </c>
      <c r="F43" s="124"/>
      <c r="G43" s="125"/>
    </row>
    <row r="44" spans="1:7" x14ac:dyDescent="0.25">
      <c r="A44" s="127" t="s">
        <v>76</v>
      </c>
      <c r="B44" s="112" t="s">
        <v>253</v>
      </c>
      <c r="C44" s="112" t="s">
        <v>70</v>
      </c>
      <c r="D44" s="112" t="s">
        <v>71</v>
      </c>
      <c r="E44" s="113">
        <v>1020</v>
      </c>
      <c r="F44" s="124"/>
      <c r="G44" s="125"/>
    </row>
    <row r="45" spans="1:7" ht="30" customHeight="1" x14ac:dyDescent="0.25">
      <c r="A45" s="128" t="s">
        <v>86</v>
      </c>
      <c r="B45" s="121">
        <v>1</v>
      </c>
      <c r="C45" s="189"/>
      <c r="D45" s="189"/>
      <c r="E45" s="122">
        <v>0</v>
      </c>
      <c r="F45" s="124"/>
      <c r="G45" s="125"/>
    </row>
    <row r="46" spans="1:7" ht="30" customHeight="1" x14ac:dyDescent="0.25">
      <c r="A46" s="128" t="s">
        <v>86</v>
      </c>
      <c r="B46" s="121">
        <v>2</v>
      </c>
      <c r="C46" s="189"/>
      <c r="D46" s="189"/>
      <c r="E46" s="122">
        <v>0</v>
      </c>
      <c r="F46" s="124"/>
      <c r="G46" s="125"/>
    </row>
    <row r="47" spans="1:7" ht="30" customHeight="1" x14ac:dyDescent="0.25">
      <c r="A47" s="128" t="s">
        <v>86</v>
      </c>
      <c r="B47" s="121">
        <v>3</v>
      </c>
      <c r="C47" s="189"/>
      <c r="D47" s="189"/>
      <c r="E47" s="122">
        <v>0</v>
      </c>
      <c r="F47" s="124"/>
      <c r="G47" s="125"/>
    </row>
    <row r="48" spans="1:7" ht="30" customHeight="1" x14ac:dyDescent="0.25">
      <c r="A48" s="128" t="s">
        <v>86</v>
      </c>
      <c r="B48" s="121">
        <v>4</v>
      </c>
      <c r="C48" s="189"/>
      <c r="D48" s="189"/>
      <c r="E48" s="122">
        <v>0</v>
      </c>
      <c r="F48" s="124"/>
      <c r="G48" s="125"/>
    </row>
    <row r="49" spans="1:7" ht="30" customHeight="1" x14ac:dyDescent="0.25">
      <c r="A49" s="128" t="s">
        <v>86</v>
      </c>
      <c r="B49" s="121">
        <v>5</v>
      </c>
      <c r="C49" s="189"/>
      <c r="D49" s="189"/>
      <c r="E49" s="122">
        <v>0</v>
      </c>
      <c r="F49" s="124"/>
      <c r="G49" s="125"/>
    </row>
    <row r="50" spans="1:7" ht="30" customHeight="1" x14ac:dyDescent="0.25">
      <c r="A50" s="128" t="s">
        <v>86</v>
      </c>
      <c r="B50" s="121">
        <v>6</v>
      </c>
      <c r="C50" s="189"/>
      <c r="D50" s="189"/>
      <c r="E50" s="122">
        <v>0</v>
      </c>
      <c r="F50" s="124"/>
      <c r="G50" s="125"/>
    </row>
    <row r="51" spans="1:7" ht="30" customHeight="1" x14ac:dyDescent="0.25">
      <c r="A51" s="128" t="s">
        <v>86</v>
      </c>
      <c r="B51" s="121">
        <v>7</v>
      </c>
      <c r="C51" s="189"/>
      <c r="D51" s="189"/>
      <c r="E51" s="122">
        <v>0</v>
      </c>
      <c r="F51" s="124"/>
      <c r="G51" s="125"/>
    </row>
    <row r="52" spans="1:7" ht="30" customHeight="1" x14ac:dyDescent="0.25">
      <c r="A52" s="128" t="s">
        <v>86</v>
      </c>
      <c r="B52" s="121">
        <v>8</v>
      </c>
      <c r="C52" s="189"/>
      <c r="D52" s="189"/>
      <c r="E52" s="122">
        <v>0</v>
      </c>
      <c r="F52" s="124"/>
      <c r="G52" s="125"/>
    </row>
    <row r="53" spans="1:7" ht="30" customHeight="1" x14ac:dyDescent="0.25">
      <c r="A53" s="128" t="s">
        <v>86</v>
      </c>
      <c r="B53" s="121">
        <v>9</v>
      </c>
      <c r="C53" s="189"/>
      <c r="D53" s="189"/>
      <c r="E53" s="122">
        <v>0</v>
      </c>
      <c r="F53" s="124"/>
      <c r="G53" s="125"/>
    </row>
    <row r="54" spans="1:7" ht="30" customHeight="1" x14ac:dyDescent="0.25">
      <c r="A54" s="128" t="s">
        <v>86</v>
      </c>
      <c r="B54" s="121">
        <v>10</v>
      </c>
      <c r="C54" s="189"/>
      <c r="D54" s="189"/>
      <c r="E54" s="122">
        <v>0</v>
      </c>
      <c r="F54" s="124"/>
      <c r="G54" s="125"/>
    </row>
    <row r="55" spans="1:7" ht="30" customHeight="1" x14ac:dyDescent="0.25">
      <c r="A55" s="128" t="s">
        <v>86</v>
      </c>
      <c r="B55" s="121">
        <v>11</v>
      </c>
      <c r="C55" s="189"/>
      <c r="D55" s="189"/>
      <c r="E55" s="122">
        <v>0</v>
      </c>
      <c r="F55" s="124"/>
      <c r="G55" s="125"/>
    </row>
    <row r="56" spans="1:7" ht="30" customHeight="1" x14ac:dyDescent="0.25">
      <c r="A56" s="128" t="s">
        <v>86</v>
      </c>
      <c r="B56" s="121">
        <v>12</v>
      </c>
      <c r="C56" s="189"/>
      <c r="D56" s="189"/>
      <c r="E56" s="122">
        <v>0</v>
      </c>
      <c r="F56" s="124"/>
      <c r="G56" s="125"/>
    </row>
    <row r="57" spans="1:7" ht="30" customHeight="1" x14ac:dyDescent="0.25">
      <c r="A57" s="128" t="s">
        <v>86</v>
      </c>
      <c r="B57" s="121">
        <v>13</v>
      </c>
      <c r="C57" s="189"/>
      <c r="D57" s="189"/>
      <c r="E57" s="122">
        <v>0</v>
      </c>
      <c r="F57" s="124"/>
      <c r="G57" s="125"/>
    </row>
    <row r="58" spans="1:7" ht="30" customHeight="1" x14ac:dyDescent="0.25">
      <c r="A58" s="128" t="s">
        <v>86</v>
      </c>
      <c r="B58" s="121">
        <v>14</v>
      </c>
      <c r="C58" s="189"/>
      <c r="D58" s="189"/>
      <c r="E58" s="122">
        <v>0</v>
      </c>
      <c r="F58" s="124"/>
      <c r="G58" s="125"/>
    </row>
    <row r="59" spans="1:7" ht="30" customHeight="1" x14ac:dyDescent="0.25">
      <c r="A59" s="128" t="s">
        <v>86</v>
      </c>
      <c r="B59" s="121">
        <v>15</v>
      </c>
      <c r="C59" s="189"/>
      <c r="D59" s="189"/>
      <c r="E59" s="122">
        <v>0</v>
      </c>
      <c r="F59" s="124"/>
      <c r="G59" s="125"/>
    </row>
    <row r="60" spans="1:7" ht="30" customHeight="1" x14ac:dyDescent="0.25">
      <c r="A60" s="128" t="s">
        <v>86</v>
      </c>
      <c r="B60" s="121">
        <v>16</v>
      </c>
      <c r="C60" s="189"/>
      <c r="D60" s="189"/>
      <c r="E60" s="122">
        <v>0</v>
      </c>
      <c r="F60" s="124"/>
      <c r="G60" s="125"/>
    </row>
    <row r="61" spans="1:7" ht="30" customHeight="1" x14ac:dyDescent="0.25">
      <c r="A61" s="128" t="s">
        <v>86</v>
      </c>
      <c r="B61" s="121">
        <v>17</v>
      </c>
      <c r="C61" s="189"/>
      <c r="D61" s="189"/>
      <c r="E61" s="122">
        <v>0</v>
      </c>
      <c r="F61" s="124"/>
      <c r="G61" s="125"/>
    </row>
    <row r="62" spans="1:7" ht="30" customHeight="1" x14ac:dyDescent="0.25">
      <c r="A62" s="128" t="s">
        <v>86</v>
      </c>
      <c r="B62" s="121">
        <v>18</v>
      </c>
      <c r="C62" s="189"/>
      <c r="D62" s="189"/>
      <c r="E62" s="122">
        <v>0</v>
      </c>
      <c r="F62" s="124"/>
      <c r="G62" s="125"/>
    </row>
    <row r="63" spans="1:7" ht="30" customHeight="1" x14ac:dyDescent="0.25">
      <c r="A63" s="128" t="s">
        <v>86</v>
      </c>
      <c r="B63" s="121">
        <v>19</v>
      </c>
      <c r="C63" s="189"/>
      <c r="D63" s="189"/>
      <c r="E63" s="122">
        <v>0</v>
      </c>
      <c r="F63" s="124"/>
      <c r="G63" s="125"/>
    </row>
    <row r="64" spans="1:7" ht="30" customHeight="1" x14ac:dyDescent="0.25">
      <c r="A64" s="128" t="s">
        <v>86</v>
      </c>
      <c r="B64" s="121">
        <v>20</v>
      </c>
      <c r="C64" s="189"/>
      <c r="D64" s="189"/>
      <c r="E64" s="122">
        <v>0</v>
      </c>
      <c r="F64" s="124"/>
      <c r="G64" s="125"/>
    </row>
    <row r="65" spans="1:7" ht="30" customHeight="1" x14ac:dyDescent="0.25">
      <c r="A65" s="128" t="s">
        <v>86</v>
      </c>
      <c r="B65" s="121">
        <v>21</v>
      </c>
      <c r="C65" s="189"/>
      <c r="D65" s="189"/>
      <c r="E65" s="122">
        <v>0</v>
      </c>
      <c r="F65" s="124"/>
      <c r="G65" s="125"/>
    </row>
    <row r="66" spans="1:7" ht="30" customHeight="1" x14ac:dyDescent="0.25">
      <c r="A66" s="128" t="s">
        <v>86</v>
      </c>
      <c r="B66" s="121">
        <v>22</v>
      </c>
      <c r="C66" s="189"/>
      <c r="D66" s="189"/>
      <c r="E66" s="122">
        <v>0</v>
      </c>
      <c r="F66" s="124"/>
      <c r="G66" s="125"/>
    </row>
    <row r="67" spans="1:7" ht="30" customHeight="1" x14ac:dyDescent="0.25">
      <c r="A67" s="128" t="s">
        <v>86</v>
      </c>
      <c r="B67" s="121">
        <v>23</v>
      </c>
      <c r="C67" s="189"/>
      <c r="D67" s="189"/>
      <c r="E67" s="122">
        <v>0</v>
      </c>
      <c r="F67" s="124"/>
      <c r="G67" s="125"/>
    </row>
    <row r="68" spans="1:7" ht="30" customHeight="1" x14ac:dyDescent="0.25">
      <c r="A68" s="128" t="s">
        <v>86</v>
      </c>
      <c r="B68" s="121">
        <v>24</v>
      </c>
      <c r="C68" s="189"/>
      <c r="D68" s="189"/>
      <c r="E68" s="122">
        <v>0</v>
      </c>
      <c r="F68" s="124"/>
      <c r="G68" s="125"/>
    </row>
    <row r="69" spans="1:7" ht="30" customHeight="1" x14ac:dyDescent="0.25">
      <c r="A69" s="128" t="s">
        <v>86</v>
      </c>
      <c r="B69" s="121">
        <v>25</v>
      </c>
      <c r="C69" s="189"/>
      <c r="D69" s="189"/>
      <c r="E69" s="122">
        <v>0</v>
      </c>
      <c r="F69" s="124"/>
      <c r="G69" s="125"/>
    </row>
    <row r="70" spans="1:7" ht="30" customHeight="1" x14ac:dyDescent="0.25">
      <c r="A70" s="128" t="s">
        <v>86</v>
      </c>
      <c r="B70" s="121">
        <v>26</v>
      </c>
      <c r="C70" s="189"/>
      <c r="D70" s="189"/>
      <c r="E70" s="122">
        <v>0</v>
      </c>
      <c r="F70" s="124"/>
      <c r="G70" s="134"/>
    </row>
    <row r="71" spans="1:7" ht="30" customHeight="1" x14ac:dyDescent="0.25">
      <c r="A71" s="128" t="s">
        <v>86</v>
      </c>
      <c r="B71" s="121">
        <v>27</v>
      </c>
      <c r="C71" s="189"/>
      <c r="D71" s="189"/>
      <c r="E71" s="122">
        <v>0</v>
      </c>
      <c r="F71" s="124"/>
      <c r="G71" s="326"/>
    </row>
    <row r="72" spans="1:7" ht="30" customHeight="1" x14ac:dyDescent="0.25">
      <c r="A72" s="128" t="s">
        <v>86</v>
      </c>
      <c r="B72" s="121">
        <v>28</v>
      </c>
      <c r="C72" s="189"/>
      <c r="D72" s="189"/>
      <c r="E72" s="122">
        <v>0</v>
      </c>
      <c r="F72" s="124"/>
      <c r="G72" s="326"/>
    </row>
    <row r="73" spans="1:7" ht="30" customHeight="1" x14ac:dyDescent="0.25">
      <c r="A73" s="128" t="s">
        <v>86</v>
      </c>
      <c r="B73" s="121">
        <v>29</v>
      </c>
      <c r="C73" s="189"/>
      <c r="D73" s="189"/>
      <c r="E73" s="122">
        <v>0</v>
      </c>
      <c r="F73" s="124"/>
      <c r="G73" s="326"/>
    </row>
    <row r="74" spans="1:7" ht="30" customHeight="1" thickBot="1" x14ac:dyDescent="0.3">
      <c r="A74" s="129" t="s">
        <v>86</v>
      </c>
      <c r="B74" s="130">
        <v>30</v>
      </c>
      <c r="C74" s="131"/>
      <c r="D74" s="131"/>
      <c r="E74" s="132">
        <v>0</v>
      </c>
      <c r="F74" s="133"/>
      <c r="G74" s="327"/>
    </row>
    <row r="75" spans="1:7" x14ac:dyDescent="0.25">
      <c r="G75" s="123"/>
    </row>
    <row r="76" spans="1:7" x14ac:dyDescent="0.25">
      <c r="G76" s="123"/>
    </row>
    <row r="77" spans="1:7" ht="12.6" thickBot="1" x14ac:dyDescent="0.3"/>
    <row r="78" spans="1:7" x14ac:dyDescent="0.25">
      <c r="A78" s="320" t="s">
        <v>195</v>
      </c>
      <c r="B78" s="321"/>
      <c r="C78" s="322"/>
    </row>
    <row r="79" spans="1:7" ht="31.5" customHeight="1" thickBot="1" x14ac:dyDescent="0.3">
      <c r="A79" s="323" t="s">
        <v>196</v>
      </c>
      <c r="B79" s="324"/>
      <c r="C79" s="325"/>
    </row>
    <row r="80" spans="1:7" ht="12.6" thickBot="1" x14ac:dyDescent="0.3"/>
    <row r="81" spans="1:3" x14ac:dyDescent="0.25">
      <c r="A81" s="320" t="s">
        <v>278</v>
      </c>
      <c r="B81" s="321"/>
      <c r="C81" s="322"/>
    </row>
    <row r="82" spans="1:3" ht="31.5" customHeight="1" thickBot="1" x14ac:dyDescent="0.3">
      <c r="A82" s="323" t="s">
        <v>279</v>
      </c>
      <c r="B82" s="324"/>
      <c r="C82" s="325"/>
    </row>
    <row r="83" spans="1:3" ht="12.6" thickBot="1" x14ac:dyDescent="0.3"/>
    <row r="84" spans="1:3" x14ac:dyDescent="0.25">
      <c r="A84" s="320" t="s">
        <v>197</v>
      </c>
      <c r="B84" s="321"/>
      <c r="C84" s="322"/>
    </row>
    <row r="85" spans="1:3" ht="31.5" customHeight="1" thickBot="1" x14ac:dyDescent="0.3">
      <c r="A85" s="323" t="s">
        <v>161</v>
      </c>
      <c r="B85" s="324"/>
      <c r="C85" s="325"/>
    </row>
    <row r="88" spans="1:3" x14ac:dyDescent="0.25">
      <c r="A88" s="108" t="s">
        <v>183</v>
      </c>
    </row>
    <row r="89" spans="1:3" x14ac:dyDescent="0.25">
      <c r="A89" s="108" t="s">
        <v>184</v>
      </c>
    </row>
    <row r="90" spans="1:3" x14ac:dyDescent="0.25">
      <c r="A90" s="108" t="s">
        <v>185</v>
      </c>
    </row>
    <row r="91" spans="1:3" x14ac:dyDescent="0.25">
      <c r="A91" s="108" t="s">
        <v>186</v>
      </c>
    </row>
  </sheetData>
  <sheetProtection password="B73B" sheet="1" objects="1" scenarios="1"/>
  <mergeCells count="21">
    <mergeCell ref="A1:C1"/>
    <mergeCell ref="A3:B3"/>
    <mergeCell ref="A13:C13"/>
    <mergeCell ref="B15:C30"/>
    <mergeCell ref="A37:E37"/>
    <mergeCell ref="B14:C14"/>
    <mergeCell ref="A5:C5"/>
    <mergeCell ref="A8:C8"/>
    <mergeCell ref="A6:C6"/>
    <mergeCell ref="A9:C9"/>
    <mergeCell ref="A11:C11"/>
    <mergeCell ref="A12:C12"/>
    <mergeCell ref="A36:G36"/>
    <mergeCell ref="F37:G37"/>
    <mergeCell ref="A78:C78"/>
    <mergeCell ref="A79:C79"/>
    <mergeCell ref="A84:C84"/>
    <mergeCell ref="A85:C85"/>
    <mergeCell ref="G71:G74"/>
    <mergeCell ref="A81:C81"/>
    <mergeCell ref="A82:C82"/>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158"/>
  <sheetViews>
    <sheetView topLeftCell="AR1" workbookViewId="0">
      <selection activeCell="BD17" sqref="BD17"/>
    </sheetView>
  </sheetViews>
  <sheetFormatPr defaultColWidth="9.109375" defaultRowHeight="10.199999999999999" x14ac:dyDescent="0.2"/>
  <cols>
    <col min="1" max="1" width="32.109375" style="135" customWidth="1"/>
    <col min="2" max="3" width="11.33203125" style="135" customWidth="1"/>
    <col min="4" max="4" width="9.5546875" style="135" customWidth="1"/>
    <col min="5" max="5" width="10.33203125" style="135" customWidth="1"/>
    <col min="6" max="6" width="9.109375" style="135"/>
    <col min="7" max="7" width="29.44140625" style="135" customWidth="1"/>
    <col min="8" max="8" width="9.88671875" style="135" customWidth="1"/>
    <col min="9" max="9" width="10.5546875" style="135" customWidth="1"/>
    <col min="10" max="10" width="9.109375" style="135"/>
    <col min="11" max="12" width="10.44140625" style="135" customWidth="1"/>
    <col min="13" max="13" width="12.6640625" style="135" customWidth="1"/>
    <col min="14" max="14" width="11.33203125" style="135" customWidth="1"/>
    <col min="15" max="15" width="11.5546875" style="135" bestFit="1" customWidth="1"/>
    <col min="16" max="16" width="11" style="135" bestFit="1" customWidth="1"/>
    <col min="17" max="17" width="29.88671875" style="135" customWidth="1"/>
    <col min="18" max="18" width="10.33203125" style="135" customWidth="1"/>
    <col min="19" max="19" width="10.44140625" style="135" customWidth="1"/>
    <col min="20" max="20" width="1.33203125" style="135" customWidth="1"/>
    <col min="21" max="21" width="25.109375" style="135" customWidth="1"/>
    <col min="22" max="22" width="10.5546875" style="135" customWidth="1"/>
    <col min="23" max="23" width="10.33203125" style="135" customWidth="1"/>
    <col min="24" max="24" width="10.88671875" style="135" customWidth="1"/>
    <col min="25" max="25" width="10.5546875" style="135" customWidth="1"/>
    <col min="26" max="26" width="9.109375" style="135"/>
    <col min="27" max="27" width="20.109375" style="135" bestFit="1" customWidth="1"/>
    <col min="28" max="28" width="10.5546875" style="135" customWidth="1"/>
    <col min="29" max="29" width="12.33203125" style="135" customWidth="1"/>
    <col min="30" max="30" width="10" style="135" customWidth="1"/>
    <col min="31" max="31" width="11.88671875" style="135" customWidth="1"/>
    <col min="32" max="32" width="9.109375" style="135"/>
    <col min="33" max="33" width="10" style="135" customWidth="1"/>
    <col min="34" max="34" width="10.109375" style="135" customWidth="1"/>
    <col min="35" max="35" width="14.33203125" style="135" customWidth="1"/>
    <col min="36" max="36" width="10" style="135" customWidth="1"/>
    <col min="37" max="37" width="12" style="135" customWidth="1"/>
    <col min="38" max="38" width="9.109375" style="135"/>
    <col min="39" max="39" width="10.5546875" style="135" customWidth="1"/>
    <col min="40" max="40" width="9.109375" style="135"/>
    <col min="41" max="41" width="24" style="135" customWidth="1"/>
    <col min="42" max="42" width="10" style="135" customWidth="1"/>
    <col min="43" max="43" width="11.33203125" style="135" customWidth="1"/>
    <col min="44" max="44" width="10.44140625" style="135" customWidth="1"/>
    <col min="45" max="45" width="10.6640625" style="135" customWidth="1"/>
    <col min="46" max="46" width="12.88671875" style="135" customWidth="1"/>
    <col min="47" max="47" width="13.6640625" style="135" customWidth="1"/>
    <col min="48" max="48" width="10" style="135" bestFit="1" customWidth="1"/>
    <col min="49" max="49" width="10.5546875" style="135" customWidth="1"/>
    <col min="50" max="52" width="14.109375" style="135" customWidth="1"/>
    <col min="53" max="16384" width="9.109375" style="135"/>
  </cols>
  <sheetData>
    <row r="1" spans="1:59" x14ac:dyDescent="0.2">
      <c r="A1" s="353" t="s">
        <v>198</v>
      </c>
      <c r="B1" s="354"/>
      <c r="C1" s="354"/>
      <c r="D1" s="354"/>
      <c r="E1" s="355"/>
      <c r="G1" s="353" t="s">
        <v>220</v>
      </c>
      <c r="H1" s="354"/>
      <c r="I1" s="354"/>
      <c r="J1" s="354"/>
      <c r="K1" s="354"/>
      <c r="L1" s="354"/>
      <c r="M1" s="354"/>
      <c r="N1" s="354"/>
      <c r="O1" s="355"/>
      <c r="Q1" s="359" t="s">
        <v>221</v>
      </c>
      <c r="R1" s="360"/>
      <c r="S1" s="360"/>
      <c r="T1" s="360"/>
      <c r="U1" s="360"/>
      <c r="V1" s="360"/>
      <c r="W1" s="360"/>
      <c r="X1" s="360"/>
      <c r="Y1" s="361"/>
      <c r="AA1" s="356" t="s">
        <v>237</v>
      </c>
      <c r="AB1" s="356"/>
      <c r="AC1" s="356"/>
      <c r="AD1" s="356"/>
      <c r="AE1" s="356"/>
      <c r="AF1" s="356"/>
      <c r="AG1" s="356"/>
      <c r="AH1" s="356"/>
      <c r="AI1" s="356"/>
      <c r="AJ1" s="356"/>
      <c r="AK1" s="356"/>
      <c r="AM1" s="147" t="s">
        <v>243</v>
      </c>
      <c r="AO1" s="356" t="s">
        <v>242</v>
      </c>
      <c r="AP1" s="356"/>
      <c r="AQ1" s="356"/>
      <c r="AR1" s="356"/>
      <c r="AS1" s="356"/>
      <c r="AT1" s="356"/>
      <c r="AU1" s="356"/>
      <c r="AW1" s="356" t="s">
        <v>244</v>
      </c>
      <c r="AX1" s="356"/>
      <c r="AY1" s="356"/>
      <c r="AZ1" s="356"/>
      <c r="BB1" s="356" t="s">
        <v>285</v>
      </c>
      <c r="BC1" s="356"/>
      <c r="BD1" s="356"/>
      <c r="BE1" s="356"/>
    </row>
    <row r="4" spans="1:59" ht="11.25" customHeight="1" x14ac:dyDescent="0.2"/>
    <row r="5" spans="1:59" ht="15.75" customHeight="1" x14ac:dyDescent="0.2">
      <c r="G5" s="138" t="s">
        <v>203</v>
      </c>
      <c r="H5" s="138" t="s">
        <v>204</v>
      </c>
      <c r="I5" s="138" t="s">
        <v>205</v>
      </c>
      <c r="J5" s="138" t="s">
        <v>206</v>
      </c>
      <c r="K5" s="138" t="s">
        <v>207</v>
      </c>
      <c r="L5" s="138" t="s">
        <v>208</v>
      </c>
      <c r="M5" s="138" t="s">
        <v>209</v>
      </c>
      <c r="N5" s="138" t="s">
        <v>210</v>
      </c>
      <c r="O5" s="138" t="s">
        <v>211</v>
      </c>
      <c r="Q5" s="357" t="s">
        <v>222</v>
      </c>
      <c r="R5" s="357"/>
      <c r="S5" s="357"/>
      <c r="T5" s="138"/>
      <c r="U5" s="358" t="s">
        <v>223</v>
      </c>
      <c r="V5" s="358"/>
      <c r="W5" s="358"/>
      <c r="X5" s="358"/>
      <c r="Y5" s="148"/>
      <c r="AA5" s="138" t="s">
        <v>229</v>
      </c>
      <c r="AB5" s="138" t="s">
        <v>230</v>
      </c>
      <c r="AC5" s="138" t="s">
        <v>205</v>
      </c>
      <c r="AD5" s="138" t="s">
        <v>206</v>
      </c>
      <c r="AE5" s="138" t="s">
        <v>207</v>
      </c>
      <c r="AF5" s="138" t="s">
        <v>208</v>
      </c>
      <c r="AG5" s="138" t="s">
        <v>209</v>
      </c>
      <c r="AH5" s="138" t="s">
        <v>210</v>
      </c>
      <c r="AI5" s="138" t="s">
        <v>211</v>
      </c>
      <c r="AJ5" s="138" t="s">
        <v>212</v>
      </c>
      <c r="AK5" s="138" t="s">
        <v>231</v>
      </c>
    </row>
    <row r="6" spans="1:59" ht="51" x14ac:dyDescent="0.2">
      <c r="A6" s="151" t="s">
        <v>254</v>
      </c>
      <c r="B6" s="151" t="s">
        <v>245</v>
      </c>
      <c r="C6" s="151" t="s">
        <v>246</v>
      </c>
      <c r="D6" s="151" t="s">
        <v>200</v>
      </c>
      <c r="E6" s="151" t="s">
        <v>201</v>
      </c>
      <c r="G6" s="151" t="s">
        <v>254</v>
      </c>
      <c r="H6" s="151" t="s">
        <v>213</v>
      </c>
      <c r="I6" s="151" t="s">
        <v>199</v>
      </c>
      <c r="J6" s="151" t="s">
        <v>200</v>
      </c>
      <c r="K6" s="151" t="s">
        <v>201</v>
      </c>
      <c r="L6" s="151" t="s">
        <v>214</v>
      </c>
      <c r="M6" s="138" t="s">
        <v>247</v>
      </c>
      <c r="N6" s="151" t="s">
        <v>215</v>
      </c>
      <c r="O6" s="138" t="s">
        <v>264</v>
      </c>
      <c r="Q6" s="152" t="s">
        <v>254</v>
      </c>
      <c r="R6" s="152" t="s">
        <v>245</v>
      </c>
      <c r="S6" s="152" t="s">
        <v>246</v>
      </c>
      <c r="T6" s="151"/>
      <c r="U6" s="153" t="s">
        <v>255</v>
      </c>
      <c r="V6" s="153" t="s">
        <v>224</v>
      </c>
      <c r="W6" s="153" t="s">
        <v>225</v>
      </c>
      <c r="X6" s="153" t="s">
        <v>238</v>
      </c>
      <c r="Y6" s="154" t="s">
        <v>227</v>
      </c>
      <c r="AA6" s="151" t="s">
        <v>255</v>
      </c>
      <c r="AB6" s="151" t="s">
        <v>224</v>
      </c>
      <c r="AC6" s="151" t="s">
        <v>225</v>
      </c>
      <c r="AD6" s="151" t="s">
        <v>226</v>
      </c>
      <c r="AE6" s="151" t="s">
        <v>232</v>
      </c>
      <c r="AF6" s="151" t="s">
        <v>233</v>
      </c>
      <c r="AG6" s="151" t="s">
        <v>234</v>
      </c>
      <c r="AH6" s="151" t="s">
        <v>214</v>
      </c>
      <c r="AI6" s="138" t="s">
        <v>265</v>
      </c>
      <c r="AJ6" s="151" t="s">
        <v>215</v>
      </c>
      <c r="AK6" s="138" t="s">
        <v>259</v>
      </c>
      <c r="AO6" s="151" t="s">
        <v>255</v>
      </c>
      <c r="AP6" s="151" t="s">
        <v>257</v>
      </c>
      <c r="AQ6" s="151" t="s">
        <v>225</v>
      </c>
      <c r="AR6" s="151" t="s">
        <v>238</v>
      </c>
      <c r="AS6" s="151" t="s">
        <v>258</v>
      </c>
      <c r="AT6" s="151" t="s">
        <v>256</v>
      </c>
      <c r="AU6" s="151" t="s">
        <v>239</v>
      </c>
      <c r="AW6" s="149" t="s">
        <v>262</v>
      </c>
      <c r="AX6" s="149" t="s">
        <v>260</v>
      </c>
      <c r="AY6" s="149" t="s">
        <v>261</v>
      </c>
      <c r="AZ6" s="149" t="s">
        <v>239</v>
      </c>
      <c r="BB6" s="149" t="s">
        <v>286</v>
      </c>
      <c r="BC6" s="149" t="s">
        <v>274</v>
      </c>
      <c r="BD6" s="149" t="s">
        <v>67</v>
      </c>
      <c r="BE6" s="149" t="s">
        <v>275</v>
      </c>
      <c r="BF6" s="149" t="s">
        <v>287</v>
      </c>
      <c r="BG6" s="149" t="s">
        <v>290</v>
      </c>
    </row>
    <row r="7" spans="1:59" ht="12" customHeight="1" x14ac:dyDescent="0.2">
      <c r="A7" s="138"/>
      <c r="B7" s="150" t="s">
        <v>202</v>
      </c>
      <c r="C7" s="150" t="s">
        <v>202</v>
      </c>
      <c r="D7" s="138"/>
      <c r="E7" s="138"/>
      <c r="G7" s="138"/>
      <c r="H7" s="138" t="s">
        <v>202</v>
      </c>
      <c r="I7" s="138" t="s">
        <v>202</v>
      </c>
      <c r="J7" s="138"/>
      <c r="K7" s="138"/>
      <c r="L7" s="138" t="s">
        <v>216</v>
      </c>
      <c r="M7" s="138" t="s">
        <v>217</v>
      </c>
      <c r="N7" s="138" t="s">
        <v>116</v>
      </c>
      <c r="O7" s="138" t="s">
        <v>218</v>
      </c>
      <c r="Q7" s="170"/>
      <c r="R7" s="170" t="s">
        <v>202</v>
      </c>
      <c r="S7" s="170" t="s">
        <v>202</v>
      </c>
      <c r="T7" s="138"/>
      <c r="U7" s="171"/>
      <c r="V7" s="171" t="s">
        <v>202</v>
      </c>
      <c r="W7" s="171" t="s">
        <v>202</v>
      </c>
      <c r="X7" s="171" t="s">
        <v>228</v>
      </c>
      <c r="Y7" s="148"/>
      <c r="AA7" s="138"/>
      <c r="AB7" s="138" t="s">
        <v>202</v>
      </c>
      <c r="AC7" s="138" t="s">
        <v>202</v>
      </c>
      <c r="AD7" s="138" t="s">
        <v>235</v>
      </c>
      <c r="AE7" s="138" t="s">
        <v>236</v>
      </c>
      <c r="AF7" s="138"/>
      <c r="AG7" s="138"/>
      <c r="AH7" s="138" t="s">
        <v>216</v>
      </c>
      <c r="AI7" s="138" t="s">
        <v>217</v>
      </c>
      <c r="AJ7" s="138" t="s">
        <v>116</v>
      </c>
      <c r="AK7" s="138" t="s">
        <v>218</v>
      </c>
      <c r="AO7" s="138"/>
      <c r="AP7" s="138" t="s">
        <v>202</v>
      </c>
      <c r="AQ7" s="138" t="s">
        <v>202</v>
      </c>
      <c r="AR7" s="138" t="s">
        <v>228</v>
      </c>
      <c r="AS7" s="138"/>
      <c r="AT7" s="138" t="s">
        <v>240</v>
      </c>
      <c r="AU7" s="138" t="s">
        <v>241</v>
      </c>
      <c r="AW7" s="149"/>
      <c r="AX7" s="149"/>
      <c r="AY7" s="149" t="s">
        <v>240</v>
      </c>
      <c r="AZ7" s="149" t="s">
        <v>241</v>
      </c>
      <c r="BB7" s="149"/>
      <c r="BC7" s="149"/>
      <c r="BD7" s="149" t="s">
        <v>289</v>
      </c>
      <c r="BE7" s="149"/>
      <c r="BF7" s="149" t="s">
        <v>288</v>
      </c>
      <c r="BG7" s="149" t="s">
        <v>241</v>
      </c>
    </row>
    <row r="8" spans="1:59" ht="13.5" customHeight="1" x14ac:dyDescent="0.2">
      <c r="A8" s="161" t="s">
        <v>219</v>
      </c>
      <c r="B8" s="162"/>
      <c r="C8" s="162"/>
      <c r="D8" s="162">
        <f>SUM(D9:D68)</f>
        <v>0</v>
      </c>
      <c r="E8" s="162">
        <f>SUM(E9:E68)</f>
        <v>0</v>
      </c>
      <c r="G8" s="142" t="s">
        <v>219</v>
      </c>
      <c r="H8" s="162"/>
      <c r="I8" s="162"/>
      <c r="J8" s="162">
        <f>SUM(J9:J68)</f>
        <v>0</v>
      </c>
      <c r="K8" s="162">
        <f>SUM(K9:K68)</f>
        <v>0</v>
      </c>
      <c r="L8" s="142"/>
      <c r="M8" s="164">
        <f>SUM(M9:M68)</f>
        <v>0</v>
      </c>
      <c r="N8" s="143"/>
      <c r="O8" s="164">
        <f>SUM(O9:O68)</f>
        <v>0</v>
      </c>
      <c r="Q8" s="161" t="s">
        <v>219</v>
      </c>
      <c r="R8" s="162"/>
      <c r="S8" s="162"/>
      <c r="T8" s="163"/>
      <c r="U8" s="163"/>
      <c r="V8" s="162"/>
      <c r="W8" s="162"/>
      <c r="X8" s="163"/>
      <c r="Y8" s="162">
        <f>SUM(Y9:Y68)</f>
        <v>0</v>
      </c>
      <c r="AA8" s="161" t="s">
        <v>219</v>
      </c>
      <c r="AB8" s="162"/>
      <c r="AC8" s="162"/>
      <c r="AD8" s="161"/>
      <c r="AE8" s="161"/>
      <c r="AF8" s="162">
        <f>SUM(AF9:AF68)</f>
        <v>0</v>
      </c>
      <c r="AG8" s="162">
        <f>SUM(AG9:AG68)</f>
        <v>0</v>
      </c>
      <c r="AH8" s="161"/>
      <c r="AI8" s="164">
        <f>SUM(AI9:AI68)</f>
        <v>0</v>
      </c>
      <c r="AJ8" s="162"/>
      <c r="AK8" s="164">
        <f>SUM(AK9:AK68)</f>
        <v>0</v>
      </c>
      <c r="AM8" s="165"/>
      <c r="AO8" s="161" t="s">
        <v>219</v>
      </c>
      <c r="AP8" s="162"/>
      <c r="AQ8" s="162"/>
      <c r="AR8" s="161"/>
      <c r="AS8" s="162">
        <f>SUM(AS9:AS68)</f>
        <v>0</v>
      </c>
      <c r="AT8" s="164">
        <f>SUM(AT9:AT68)</f>
        <v>0</v>
      </c>
      <c r="AU8" s="164">
        <f>SUM(AU9:AU68)</f>
        <v>0</v>
      </c>
      <c r="AW8" s="161" t="s">
        <v>219</v>
      </c>
      <c r="AX8" s="162">
        <f>SUM(AX9:AX68)</f>
        <v>0</v>
      </c>
      <c r="AY8" s="162">
        <f>SUM(AY9:AY68)</f>
        <v>0</v>
      </c>
      <c r="AZ8" s="162">
        <f>SUM(AZ9:AZ68)</f>
        <v>0</v>
      </c>
      <c r="BB8" s="161" t="s">
        <v>219</v>
      </c>
      <c r="BC8" s="162">
        <f>SUM(BC9:BC68)</f>
        <v>0</v>
      </c>
      <c r="BD8" s="162">
        <f>SUM(BD9:BD68)</f>
        <v>0</v>
      </c>
      <c r="BE8" s="162">
        <f>SUM(BE9:BE68)</f>
        <v>0</v>
      </c>
      <c r="BF8" s="162">
        <f>SUM(BF9:BF68)</f>
        <v>0</v>
      </c>
      <c r="BG8" s="162">
        <f>SUM(BG9:BG68)</f>
        <v>0</v>
      </c>
    </row>
    <row r="9" spans="1:59" x14ac:dyDescent="0.2">
      <c r="A9" s="139" t="str">
        <f>IF('Συμβατικά ΦΣ'!B4&lt;&gt;"",'Συμβατικά ΦΣ'!C4,"")</f>
        <v/>
      </c>
      <c r="B9" s="137" t="str">
        <f>IF('Συμβατικά ΦΣ'!B4&lt;&gt;"",'Συμβατικά ΦΣ'!I4,"")</f>
        <v/>
      </c>
      <c r="C9" s="140" t="str">
        <f>IF('Συμβατικά ΦΣ'!B4&lt;&gt;"",'Συμβατικά ΦΣ'!J4,"")</f>
        <v/>
      </c>
      <c r="D9" s="141" t="str">
        <f>IF('Συμβατικά ΦΣ'!B4&lt;&gt;"",'Συμβατικά ΦΣ'!L4,"")</f>
        <v/>
      </c>
      <c r="E9" s="137" t="str">
        <f>IF('Συμβατικά ΦΣ'!B4&lt;&gt;"",'Συμβατικά ΦΣ'!K4,"")</f>
        <v/>
      </c>
      <c r="G9" s="139" t="str">
        <f>IF(A9&lt;&gt;"",A9,"")</f>
        <v/>
      </c>
      <c r="H9" s="136" t="str">
        <f>IF(G9&lt;&gt;"",B9,"")</f>
        <v/>
      </c>
      <c r="I9" s="140" t="str">
        <f>IF(G9&lt;&gt;"",C9,"")</f>
        <v/>
      </c>
      <c r="J9" s="141" t="str">
        <f>IF(G9&lt;&gt;"",D9,"")</f>
        <v/>
      </c>
      <c r="K9" s="141" t="str">
        <f>IF(G9&lt;&gt;"",E9,"")</f>
        <v/>
      </c>
      <c r="L9" s="140" t="str">
        <f>IF(G9&lt;&gt;"",'Γενικά Δεδομένα'!$I$6*365,"")</f>
        <v/>
      </c>
      <c r="M9" s="144" t="str">
        <f>IF(G9&lt;&gt;"",Υπολογισμοί!G4,"")</f>
        <v/>
      </c>
      <c r="N9" s="145" t="str">
        <f>IF(G9&lt;&gt;"",'Γενικά Δεδομένα'!$I$4,"")</f>
        <v/>
      </c>
      <c r="O9" s="144" t="str">
        <f>IF(G9&lt;&gt;"",M9*'Γενικά Δεδομένα'!$I$4,"")</f>
        <v/>
      </c>
      <c r="Q9" s="155" t="str">
        <f>IF(G9&lt;&gt;"",G9,"")</f>
        <v/>
      </c>
      <c r="R9" s="156" t="str">
        <f>IF(Q9&lt;&gt;"",H9,"")</f>
        <v/>
      </c>
      <c r="S9" s="157" t="str">
        <f>IF(Q9&lt;&gt;"",I9,"")</f>
        <v/>
      </c>
      <c r="T9" s="158"/>
      <c r="U9" s="159" t="str">
        <f>IF(Q9&lt;&gt;"",'Νέα ΦΣ'!D4,"")</f>
        <v/>
      </c>
      <c r="V9" s="148" t="str">
        <f>IF(Q9&lt;&gt;"",'Νέα ΦΣ'!M4,"")</f>
        <v/>
      </c>
      <c r="W9" s="148" t="str">
        <f>IF(Q9&lt;&gt;"",V9,"")</f>
        <v/>
      </c>
      <c r="X9" s="148" t="str">
        <f>IF(Q9&lt;&gt;"",'Νέα ΦΣ'!O4,"")</f>
        <v/>
      </c>
      <c r="Y9" s="141" t="str">
        <f>IF(Q9&lt;&gt;"",D9+E9,"")</f>
        <v/>
      </c>
      <c r="AA9" s="139" t="str">
        <f>IF(U9&lt;&gt;"",U9,"")</f>
        <v/>
      </c>
      <c r="AB9" s="136" t="str">
        <f>IF(AA9&lt;&gt;"",V9,"")</f>
        <v/>
      </c>
      <c r="AC9" s="136" t="str">
        <f>IF(AA9&lt;&gt;"",W9,"")</f>
        <v/>
      </c>
      <c r="AD9" s="136" t="str">
        <f>IF(AA9&lt;&gt;"",X9,"")</f>
        <v/>
      </c>
      <c r="AE9" s="136" t="str">
        <f>IF(Q9&lt;&gt;"",IF(AD9="ΝΑΙ",15,""),"")</f>
        <v/>
      </c>
      <c r="AF9" s="141" t="str">
        <f>IF(AA9&lt;&gt;"",D9+E9,"")</f>
        <v/>
      </c>
      <c r="AG9" s="136" t="str">
        <f>IF(AA9&lt;&gt;"",0,"")</f>
        <v/>
      </c>
      <c r="AH9" s="144" t="str">
        <f>+L9</f>
        <v/>
      </c>
      <c r="AI9" s="144" t="str">
        <f>IF(AA9&lt;&gt;"",Υπολογισμοί!H4,"")</f>
        <v/>
      </c>
      <c r="AJ9" s="146" t="str">
        <f>IF(AA9&lt;&gt;"",'Γενικά Δεδομένα'!$I$4,"")</f>
        <v/>
      </c>
      <c r="AK9" s="144" t="str">
        <f>IF(AA9&lt;&gt;"",AI9*AJ9,"")</f>
        <v/>
      </c>
      <c r="AM9" s="160"/>
      <c r="AO9" s="159" t="str">
        <f>IF(AA9&lt;&gt;"",AA9,"")</f>
        <v/>
      </c>
      <c r="AP9" s="148" t="str">
        <f>IF(AO9&lt;&gt;"",AB9,"")</f>
        <v/>
      </c>
      <c r="AQ9" s="148" t="str">
        <f>IF(AO9&lt;&gt;"",AC9,"")</f>
        <v/>
      </c>
      <c r="AR9" s="148" t="str">
        <f>IF(AO9&lt;&gt;"",AD9,"")</f>
        <v/>
      </c>
      <c r="AS9" s="141" t="str">
        <f>IF(AO9&lt;&gt;"",'Νέα ΦΣ'!I4+'Νέα ΦΣ'!J4,"")</f>
        <v/>
      </c>
      <c r="AT9" s="140" t="str">
        <f>IF(AO9&lt;&gt;"",'Νέα ΦΣ'!N4,"")</f>
        <v/>
      </c>
      <c r="AU9" s="140" t="str">
        <f>IF(AO9&lt;&gt;"",Υπολογισμοί!J4,"")</f>
        <v/>
      </c>
      <c r="AW9" s="148" t="str">
        <f>IF(Βραχίονες!C4&lt;&gt;"",Βραχίονες!F4+Βραχίονες!G4,"")</f>
        <v/>
      </c>
      <c r="AX9" s="140" t="str">
        <f>IF(Βραχίονες!C4&lt;&gt;"",Υπολογισμοί!K4,"")</f>
        <v/>
      </c>
      <c r="AY9" s="140" t="str">
        <f>IF(Βραχίονες!C4&lt;&gt;"",Υπολογισμοί!L4,"")</f>
        <v/>
      </c>
      <c r="AZ9" s="140" t="str">
        <f>IF(Βραχίονες!C4&lt;&gt;"",Υπολογισμοί!K4+Υπολογισμοί!L4,"")</f>
        <v/>
      </c>
      <c r="BB9" s="139" t="str">
        <f>IF('Λοιπός Εξοπλισμός'!A4&lt;&gt;"",'Λοιπός Εξοπλισμός'!A4,"")</f>
        <v/>
      </c>
      <c r="BC9" s="137" t="str">
        <f>IF('Λοιπός Εξοπλισμός'!B4&lt;&gt;"",'Λοιπός Εξοπλισμός'!B4,"")</f>
        <v/>
      </c>
      <c r="BD9" s="137" t="str">
        <f>IF('Λοιπός Εξοπλισμός'!C4&lt;&gt;"",'Λοιπός Εξοπλισμός'!C4,"")</f>
        <v/>
      </c>
      <c r="BE9" s="137" t="str">
        <f>IF('Λοιπός Εξοπλισμός'!G4&lt;&gt;"",'Λοιπός Εξοπλισμός'!G4,"")</f>
        <v/>
      </c>
      <c r="BF9" s="137" t="str">
        <f>IF('Λοιπός Εξοπλισμός'!H4&lt;&gt;"",'Λοιπός Εξοπλισμός'!H4,"")</f>
        <v/>
      </c>
      <c r="BG9" s="362" t="str">
        <f>IF(BE9="","",BE9*BF9)</f>
        <v/>
      </c>
    </row>
    <row r="10" spans="1:59" x14ac:dyDescent="0.2">
      <c r="A10" s="139" t="str">
        <f>IF('Συμβατικά ΦΣ'!B5&lt;&gt;"",'Συμβατικά ΦΣ'!C5,"")</f>
        <v/>
      </c>
      <c r="B10" s="137" t="str">
        <f>IF('Συμβατικά ΦΣ'!B5&lt;&gt;"",'Συμβατικά ΦΣ'!I5,"")</f>
        <v/>
      </c>
      <c r="C10" s="140" t="str">
        <f>IF('Συμβατικά ΦΣ'!B5&lt;&gt;"",'Συμβατικά ΦΣ'!J5,"")</f>
        <v/>
      </c>
      <c r="D10" s="141" t="str">
        <f>IF('Συμβατικά ΦΣ'!B5&lt;&gt;"",'Συμβατικά ΦΣ'!L5,"")</f>
        <v/>
      </c>
      <c r="E10" s="137" t="str">
        <f>IF('Συμβατικά ΦΣ'!B5&lt;&gt;"",'Συμβατικά ΦΣ'!K5,"")</f>
        <v/>
      </c>
      <c r="G10" s="139" t="str">
        <f t="shared" ref="G10:G73" si="0">IF(A10&lt;&gt;"",A10,"")</f>
        <v/>
      </c>
      <c r="H10" s="136" t="str">
        <f t="shared" ref="H10:H73" si="1">IF(G10&lt;&gt;"",B10,"")</f>
        <v/>
      </c>
      <c r="I10" s="140" t="str">
        <f t="shared" ref="I10:I73" si="2">IF(G10&lt;&gt;"",C10,"")</f>
        <v/>
      </c>
      <c r="J10" s="141" t="str">
        <f t="shared" ref="J10:J73" si="3">IF(G10&lt;&gt;"",D10,"")</f>
        <v/>
      </c>
      <c r="K10" s="141" t="str">
        <f t="shared" ref="K10:K73" si="4">IF(G10&lt;&gt;"",E10,"")</f>
        <v/>
      </c>
      <c r="L10" s="140" t="str">
        <f>IF(G10&lt;&gt;"",'Γενικά Δεδομένα'!$I$6*365,"")</f>
        <v/>
      </c>
      <c r="M10" s="144" t="str">
        <f>IF(G10&lt;&gt;"",Υπολογισμοί!G5,"")</f>
        <v/>
      </c>
      <c r="N10" s="145" t="str">
        <f>IF(G10&lt;&gt;"",'Γενικά Δεδομένα'!$I$4,"")</f>
        <v/>
      </c>
      <c r="O10" s="144" t="str">
        <f>IF(G10&lt;&gt;"",M10*'Γενικά Δεδομένα'!$I$4,"")</f>
        <v/>
      </c>
      <c r="Q10" s="155" t="str">
        <f t="shared" ref="Q10:Q73" si="5">IF(G10&lt;&gt;"",G10,"")</f>
        <v/>
      </c>
      <c r="R10" s="156" t="str">
        <f t="shared" ref="R10:R73" si="6">IF(Q10&lt;&gt;"",H10,"")</f>
        <v/>
      </c>
      <c r="S10" s="157" t="str">
        <f t="shared" ref="S10:S73" si="7">IF(Q10&lt;&gt;"",I10,"")</f>
        <v/>
      </c>
      <c r="T10" s="158"/>
      <c r="U10" s="159" t="str">
        <f>IF(Q10&lt;&gt;"",'Νέα ΦΣ'!D5,"")</f>
        <v/>
      </c>
      <c r="V10" s="148" t="str">
        <f>IF(Q10&lt;&gt;"",'Νέα ΦΣ'!M5,"")</f>
        <v/>
      </c>
      <c r="W10" s="148" t="str">
        <f t="shared" ref="W10:W73" si="8">IF(Q10&lt;&gt;"",V10,"")</f>
        <v/>
      </c>
      <c r="X10" s="148" t="str">
        <f>IF(Q10&lt;&gt;"",'Νέα ΦΣ'!O5,"")</f>
        <v/>
      </c>
      <c r="Y10" s="141" t="str">
        <f t="shared" ref="Y10:Y73" si="9">IF(Q10&lt;&gt;"",D10+E10,"")</f>
        <v/>
      </c>
      <c r="AA10" s="139" t="str">
        <f t="shared" ref="AA10:AA73" si="10">IF(U10&lt;&gt;"",U10,"")</f>
        <v/>
      </c>
      <c r="AB10" s="136" t="str">
        <f t="shared" ref="AB10:AB73" si="11">IF(AA10&lt;&gt;"",V10,"")</f>
        <v/>
      </c>
      <c r="AC10" s="136" t="str">
        <f t="shared" ref="AC10:AC73" si="12">IF(AA10&lt;&gt;"",W10,"")</f>
        <v/>
      </c>
      <c r="AD10" s="136" t="str">
        <f t="shared" ref="AD10:AD73" si="13">IF(AA10&lt;&gt;"",X10,"")</f>
        <v/>
      </c>
      <c r="AE10" s="136" t="str">
        <f t="shared" ref="AE10:AE73" si="14">IF(Q10&lt;&gt;"",IF(AD10="ΝΑΙ",15,""),"")</f>
        <v/>
      </c>
      <c r="AF10" s="141" t="str">
        <f t="shared" ref="AF10:AF73" si="15">IF(AA10&lt;&gt;"",D10+E10,"")</f>
        <v/>
      </c>
      <c r="AG10" s="136" t="str">
        <f t="shared" ref="AG10:AG73" si="16">IF(AA10&lt;&gt;"",0,"")</f>
        <v/>
      </c>
      <c r="AH10" s="144" t="str">
        <f t="shared" ref="AH10:AH73" si="17">+L10</f>
        <v/>
      </c>
      <c r="AI10" s="144" t="str">
        <f>IF(AA10&lt;&gt;"",Υπολογισμοί!H5,"")</f>
        <v/>
      </c>
      <c r="AJ10" s="146" t="str">
        <f>IF(AA10&lt;&gt;"",'Γενικά Δεδομένα'!$I$4,"")</f>
        <v/>
      </c>
      <c r="AK10" s="144" t="str">
        <f t="shared" ref="AK10:AK73" si="18">IF(AA10&lt;&gt;"",AI10*AJ10,"")</f>
        <v/>
      </c>
      <c r="AO10" s="159" t="str">
        <f t="shared" ref="AO10:AO73" si="19">IF(AA10&lt;&gt;"",AA10,"")</f>
        <v/>
      </c>
      <c r="AP10" s="148" t="str">
        <f t="shared" ref="AP10:AP73" si="20">IF(AO10&lt;&gt;"",AB10,"")</f>
        <v/>
      </c>
      <c r="AQ10" s="148" t="str">
        <f t="shared" ref="AQ10:AQ73" si="21">IF(AO10&lt;&gt;"",AC10,"")</f>
        <v/>
      </c>
      <c r="AR10" s="148" t="str">
        <f t="shared" ref="AR10:AR73" si="22">IF(AO10&lt;&gt;"",AD10,"")</f>
        <v/>
      </c>
      <c r="AS10" s="141" t="str">
        <f>IF(AO10&lt;&gt;"",'Νέα ΦΣ'!I5+'Νέα ΦΣ'!J5,"")</f>
        <v/>
      </c>
      <c r="AT10" s="140" t="str">
        <f>IF(AO10&lt;&gt;"",'Νέα ΦΣ'!N5,"")</f>
        <v/>
      </c>
      <c r="AU10" s="140" t="str">
        <f>IF(AO10&lt;&gt;"",Υπολογισμοί!J5,"")</f>
        <v/>
      </c>
      <c r="AW10" s="148" t="str">
        <f>IF(Βραχίονες!C5&lt;&gt;"",Βραχίονες!F5+Βραχίονες!G5,"")</f>
        <v/>
      </c>
      <c r="AX10" s="140" t="str">
        <f>IF(Βραχίονες!C5&lt;&gt;"",Υπολογισμοί!K5,"")</f>
        <v/>
      </c>
      <c r="AY10" s="140" t="str">
        <f>IF(Βραχίονες!C5&lt;&gt;"",Υπολογισμοί!L5,"")</f>
        <v/>
      </c>
      <c r="AZ10" s="140" t="str">
        <f>IF(Βραχίονες!C5&lt;&gt;"",Υπολογισμοί!K5+Υπολογισμοί!L5,"")</f>
        <v/>
      </c>
      <c r="BB10" s="139" t="str">
        <f>IF('Λοιπός Εξοπλισμός'!A5&lt;&gt;"",'Λοιπός Εξοπλισμός'!A5,"")</f>
        <v/>
      </c>
      <c r="BC10" s="137" t="str">
        <f>IF('Λοιπός Εξοπλισμός'!B5&lt;&gt;"",'Λοιπός Εξοπλισμός'!B5,"")</f>
        <v/>
      </c>
      <c r="BD10" s="137" t="str">
        <f>IF('Λοιπός Εξοπλισμός'!C5&lt;&gt;"",'Λοιπός Εξοπλισμός'!C5,"")</f>
        <v/>
      </c>
      <c r="BE10" s="137" t="str">
        <f>IF('Λοιπός Εξοπλισμός'!G5&lt;&gt;"",'Λοιπός Εξοπλισμός'!G5,"")</f>
        <v/>
      </c>
      <c r="BF10" s="137" t="str">
        <f>IF('Λοιπός Εξοπλισμός'!H5&lt;&gt;"",'Λοιπός Εξοπλισμός'!H5,"")</f>
        <v/>
      </c>
      <c r="BG10" s="362" t="str">
        <f t="shared" ref="BG10:BG41" si="23">IF(BE10="","",BE10*BF10)</f>
        <v/>
      </c>
    </row>
    <row r="11" spans="1:59" x14ac:dyDescent="0.2">
      <c r="A11" s="139" t="str">
        <f>IF('Συμβατικά ΦΣ'!B6&lt;&gt;"",'Συμβατικά ΦΣ'!C6,"")</f>
        <v/>
      </c>
      <c r="B11" s="137" t="str">
        <f>IF('Συμβατικά ΦΣ'!B6&lt;&gt;"",'Συμβατικά ΦΣ'!I6,"")</f>
        <v/>
      </c>
      <c r="C11" s="140" t="str">
        <f>IF('Συμβατικά ΦΣ'!B6&lt;&gt;"",'Συμβατικά ΦΣ'!J6,"")</f>
        <v/>
      </c>
      <c r="D11" s="141" t="str">
        <f>IF('Συμβατικά ΦΣ'!B6&lt;&gt;"",'Συμβατικά ΦΣ'!L6,"")</f>
        <v/>
      </c>
      <c r="E11" s="137" t="str">
        <f>IF('Συμβατικά ΦΣ'!B6&lt;&gt;"",'Συμβατικά ΦΣ'!K6,"")</f>
        <v/>
      </c>
      <c r="G11" s="139" t="str">
        <f t="shared" si="0"/>
        <v/>
      </c>
      <c r="H11" s="136" t="str">
        <f t="shared" si="1"/>
        <v/>
      </c>
      <c r="I11" s="140" t="str">
        <f t="shared" si="2"/>
        <v/>
      </c>
      <c r="J11" s="141" t="str">
        <f t="shared" si="3"/>
        <v/>
      </c>
      <c r="K11" s="141" t="str">
        <f t="shared" si="4"/>
        <v/>
      </c>
      <c r="L11" s="140" t="str">
        <f>IF(G11&lt;&gt;"",'Γενικά Δεδομένα'!$I$6*365,"")</f>
        <v/>
      </c>
      <c r="M11" s="144" t="str">
        <f>IF(G11&lt;&gt;"",Υπολογισμοί!G6,"")</f>
        <v/>
      </c>
      <c r="N11" s="145" t="str">
        <f>IF(G11&lt;&gt;"",'Γενικά Δεδομένα'!$I$4,"")</f>
        <v/>
      </c>
      <c r="O11" s="144" t="str">
        <f>IF(G11&lt;&gt;"",M11*'Γενικά Δεδομένα'!$I$4,"")</f>
        <v/>
      </c>
      <c r="Q11" s="155" t="str">
        <f t="shared" si="5"/>
        <v/>
      </c>
      <c r="R11" s="156" t="str">
        <f t="shared" si="6"/>
        <v/>
      </c>
      <c r="S11" s="157" t="str">
        <f t="shared" si="7"/>
        <v/>
      </c>
      <c r="T11" s="158"/>
      <c r="U11" s="159" t="str">
        <f>IF(Q11&lt;&gt;"",'Νέα ΦΣ'!D6,"")</f>
        <v/>
      </c>
      <c r="V11" s="148" t="str">
        <f>IF(Q11&lt;&gt;"",'Νέα ΦΣ'!M6,"")</f>
        <v/>
      </c>
      <c r="W11" s="148" t="str">
        <f t="shared" si="8"/>
        <v/>
      </c>
      <c r="X11" s="148" t="str">
        <f>IF(Q11&lt;&gt;"",'Νέα ΦΣ'!O6,"")</f>
        <v/>
      </c>
      <c r="Y11" s="141" t="str">
        <f t="shared" si="9"/>
        <v/>
      </c>
      <c r="AA11" s="139" t="str">
        <f t="shared" si="10"/>
        <v/>
      </c>
      <c r="AB11" s="136" t="str">
        <f t="shared" si="11"/>
        <v/>
      </c>
      <c r="AC11" s="136" t="str">
        <f t="shared" si="12"/>
        <v/>
      </c>
      <c r="AD11" s="136" t="str">
        <f t="shared" si="13"/>
        <v/>
      </c>
      <c r="AE11" s="136" t="str">
        <f t="shared" si="14"/>
        <v/>
      </c>
      <c r="AF11" s="141" t="str">
        <f t="shared" si="15"/>
        <v/>
      </c>
      <c r="AG11" s="136" t="str">
        <f t="shared" si="16"/>
        <v/>
      </c>
      <c r="AH11" s="144" t="str">
        <f t="shared" si="17"/>
        <v/>
      </c>
      <c r="AI11" s="144" t="str">
        <f>IF(AA11&lt;&gt;"",Υπολογισμοί!H6,"")</f>
        <v/>
      </c>
      <c r="AJ11" s="146" t="str">
        <f>IF(AA11&lt;&gt;"",'Γενικά Δεδομένα'!$I$4,"")</f>
        <v/>
      </c>
      <c r="AK11" s="144" t="str">
        <f t="shared" si="18"/>
        <v/>
      </c>
      <c r="AM11" s="160"/>
      <c r="AO11" s="159" t="str">
        <f t="shared" si="19"/>
        <v/>
      </c>
      <c r="AP11" s="148" t="str">
        <f t="shared" si="20"/>
        <v/>
      </c>
      <c r="AQ11" s="148" t="str">
        <f t="shared" si="21"/>
        <v/>
      </c>
      <c r="AR11" s="148" t="str">
        <f t="shared" si="22"/>
        <v/>
      </c>
      <c r="AS11" s="141" t="str">
        <f>IF(AO11&lt;&gt;"",'Νέα ΦΣ'!I6+'Νέα ΦΣ'!J6,"")</f>
        <v/>
      </c>
      <c r="AT11" s="140" t="str">
        <f>IF(AO11&lt;&gt;"",'Νέα ΦΣ'!N6,"")</f>
        <v/>
      </c>
      <c r="AU11" s="140" t="str">
        <f>IF(AO11&lt;&gt;"",Υπολογισμοί!J6,"")</f>
        <v/>
      </c>
      <c r="AW11" s="148" t="str">
        <f>IF(Βραχίονες!C6&lt;&gt;"",Βραχίονες!F6+Βραχίονες!G6,"")</f>
        <v/>
      </c>
      <c r="AX11" s="140" t="str">
        <f>IF(Βραχίονες!C6&lt;&gt;"",Υπολογισμοί!K6,"")</f>
        <v/>
      </c>
      <c r="AY11" s="140" t="str">
        <f>IF(Βραχίονες!C6&lt;&gt;"",Υπολογισμοί!L6,"")</f>
        <v/>
      </c>
      <c r="AZ11" s="140" t="str">
        <f>IF(Βραχίονες!C6&lt;&gt;"",Υπολογισμοί!K6+Υπολογισμοί!L6,"")</f>
        <v/>
      </c>
      <c r="BB11" s="139" t="str">
        <f>IF('Λοιπός Εξοπλισμός'!A6&lt;&gt;"",'Λοιπός Εξοπλισμός'!A6,"")</f>
        <v/>
      </c>
      <c r="BC11" s="137" t="str">
        <f>IF('Λοιπός Εξοπλισμός'!B6&lt;&gt;"",'Λοιπός Εξοπλισμός'!B6,"")</f>
        <v/>
      </c>
      <c r="BD11" s="137" t="str">
        <f>IF('Λοιπός Εξοπλισμός'!C6&lt;&gt;"",'Λοιπός Εξοπλισμός'!C6,"")</f>
        <v/>
      </c>
      <c r="BE11" s="137" t="str">
        <f>IF('Λοιπός Εξοπλισμός'!G6&lt;&gt;"",'Λοιπός Εξοπλισμός'!G6,"")</f>
        <v/>
      </c>
      <c r="BF11" s="137" t="str">
        <f>IF('Λοιπός Εξοπλισμός'!H6&lt;&gt;"",'Λοιπός Εξοπλισμός'!H6,"")</f>
        <v/>
      </c>
      <c r="BG11" s="362" t="str">
        <f t="shared" si="23"/>
        <v/>
      </c>
    </row>
    <row r="12" spans="1:59" x14ac:dyDescent="0.2">
      <c r="A12" s="139" t="str">
        <f>IF('Συμβατικά ΦΣ'!B7&lt;&gt;"",'Συμβατικά ΦΣ'!C7,"")</f>
        <v/>
      </c>
      <c r="B12" s="137" t="str">
        <f>IF('Συμβατικά ΦΣ'!B7&lt;&gt;"",'Συμβατικά ΦΣ'!I7,"")</f>
        <v/>
      </c>
      <c r="C12" s="140" t="str">
        <f>IF('Συμβατικά ΦΣ'!B7&lt;&gt;"",'Συμβατικά ΦΣ'!J7,"")</f>
        <v/>
      </c>
      <c r="D12" s="141" t="str">
        <f>IF('Συμβατικά ΦΣ'!B7&lt;&gt;"",'Συμβατικά ΦΣ'!L7,"")</f>
        <v/>
      </c>
      <c r="E12" s="137" t="str">
        <f>IF('Συμβατικά ΦΣ'!B7&lt;&gt;"",'Συμβατικά ΦΣ'!K7,"")</f>
        <v/>
      </c>
      <c r="G12" s="139" t="str">
        <f t="shared" si="0"/>
        <v/>
      </c>
      <c r="H12" s="136" t="str">
        <f t="shared" si="1"/>
        <v/>
      </c>
      <c r="I12" s="140" t="str">
        <f t="shared" si="2"/>
        <v/>
      </c>
      <c r="J12" s="141" t="str">
        <f t="shared" si="3"/>
        <v/>
      </c>
      <c r="K12" s="141" t="str">
        <f t="shared" si="4"/>
        <v/>
      </c>
      <c r="L12" s="140" t="str">
        <f>IF(G12&lt;&gt;"",'Γενικά Δεδομένα'!$I$6*365,"")</f>
        <v/>
      </c>
      <c r="M12" s="144" t="str">
        <f>IF(G12&lt;&gt;"",Υπολογισμοί!G7,"")</f>
        <v/>
      </c>
      <c r="N12" s="145" t="str">
        <f>IF(G12&lt;&gt;"",'Γενικά Δεδομένα'!$I$4,"")</f>
        <v/>
      </c>
      <c r="O12" s="144" t="str">
        <f>IF(G12&lt;&gt;"",M12*'Γενικά Δεδομένα'!$I$4,"")</f>
        <v/>
      </c>
      <c r="Q12" s="155" t="str">
        <f t="shared" si="5"/>
        <v/>
      </c>
      <c r="R12" s="156" t="str">
        <f t="shared" si="6"/>
        <v/>
      </c>
      <c r="S12" s="157" t="str">
        <f t="shared" si="7"/>
        <v/>
      </c>
      <c r="T12" s="158"/>
      <c r="U12" s="159" t="str">
        <f>IF(Q12&lt;&gt;"",'Νέα ΦΣ'!D7,"")</f>
        <v/>
      </c>
      <c r="V12" s="148" t="str">
        <f>IF(Q12&lt;&gt;"",'Νέα ΦΣ'!M7,"")</f>
        <v/>
      </c>
      <c r="W12" s="148" t="str">
        <f t="shared" si="8"/>
        <v/>
      </c>
      <c r="X12" s="148" t="str">
        <f>IF(Q12&lt;&gt;"",'Νέα ΦΣ'!O7,"")</f>
        <v/>
      </c>
      <c r="Y12" s="141" t="str">
        <f t="shared" si="9"/>
        <v/>
      </c>
      <c r="AA12" s="139" t="str">
        <f t="shared" si="10"/>
        <v/>
      </c>
      <c r="AB12" s="136" t="str">
        <f t="shared" si="11"/>
        <v/>
      </c>
      <c r="AC12" s="136" t="str">
        <f t="shared" si="12"/>
        <v/>
      </c>
      <c r="AD12" s="136" t="str">
        <f t="shared" si="13"/>
        <v/>
      </c>
      <c r="AE12" s="136" t="str">
        <f t="shared" si="14"/>
        <v/>
      </c>
      <c r="AF12" s="141" t="str">
        <f t="shared" si="15"/>
        <v/>
      </c>
      <c r="AG12" s="136" t="str">
        <f t="shared" si="16"/>
        <v/>
      </c>
      <c r="AH12" s="144" t="str">
        <f t="shared" si="17"/>
        <v/>
      </c>
      <c r="AI12" s="144" t="str">
        <f>IF(AA12&lt;&gt;"",Υπολογισμοί!H7,"")</f>
        <v/>
      </c>
      <c r="AJ12" s="146" t="str">
        <f>IF(AA12&lt;&gt;"",'Γενικά Δεδομένα'!$I$4,"")</f>
        <v/>
      </c>
      <c r="AK12" s="144" t="str">
        <f t="shared" si="18"/>
        <v/>
      </c>
      <c r="AM12" s="160"/>
      <c r="AO12" s="159" t="str">
        <f t="shared" si="19"/>
        <v/>
      </c>
      <c r="AP12" s="148" t="str">
        <f t="shared" si="20"/>
        <v/>
      </c>
      <c r="AQ12" s="148" t="str">
        <f t="shared" si="21"/>
        <v/>
      </c>
      <c r="AR12" s="148" t="str">
        <f t="shared" si="22"/>
        <v/>
      </c>
      <c r="AS12" s="141" t="str">
        <f>IF(AO12&lt;&gt;"",'Νέα ΦΣ'!I7+'Νέα ΦΣ'!J7,"")</f>
        <v/>
      </c>
      <c r="AT12" s="140" t="str">
        <f>IF(AO12&lt;&gt;"",'Νέα ΦΣ'!N7,"")</f>
        <v/>
      </c>
      <c r="AU12" s="140" t="str">
        <f>IF(AO12&lt;&gt;"",Υπολογισμοί!J7,"")</f>
        <v/>
      </c>
      <c r="AW12" s="148" t="str">
        <f>IF(Βραχίονες!C7&lt;&gt;"",Βραχίονες!F7+Βραχίονες!G7,"")</f>
        <v/>
      </c>
      <c r="AX12" s="140" t="str">
        <f>IF(Βραχίονες!C7&lt;&gt;"",Υπολογισμοί!K7,"")</f>
        <v/>
      </c>
      <c r="AY12" s="140" t="str">
        <f>IF(Βραχίονες!C7&lt;&gt;"",Υπολογισμοί!L7,"")</f>
        <v/>
      </c>
      <c r="AZ12" s="140" t="str">
        <f>IF(Βραχίονες!C7&lt;&gt;"",Υπολογισμοί!K7+Υπολογισμοί!L7,"")</f>
        <v/>
      </c>
      <c r="BB12" s="139" t="str">
        <f>IF('Λοιπός Εξοπλισμός'!A7&lt;&gt;"",'Λοιπός Εξοπλισμός'!A7,"")</f>
        <v/>
      </c>
      <c r="BC12" s="137" t="str">
        <f>IF('Λοιπός Εξοπλισμός'!B7&lt;&gt;"",'Λοιπός Εξοπλισμός'!B7,"")</f>
        <v/>
      </c>
      <c r="BD12" s="137" t="str">
        <f>IF('Λοιπός Εξοπλισμός'!C7&lt;&gt;"",'Λοιπός Εξοπλισμός'!C7,"")</f>
        <v/>
      </c>
      <c r="BE12" s="137" t="str">
        <f>IF('Λοιπός Εξοπλισμός'!G7&lt;&gt;"",'Λοιπός Εξοπλισμός'!G7,"")</f>
        <v/>
      </c>
      <c r="BF12" s="137" t="str">
        <f>IF('Λοιπός Εξοπλισμός'!H7&lt;&gt;"",'Λοιπός Εξοπλισμός'!H7,"")</f>
        <v/>
      </c>
      <c r="BG12" s="362" t="str">
        <f t="shared" si="23"/>
        <v/>
      </c>
    </row>
    <row r="13" spans="1:59" x14ac:dyDescent="0.2">
      <c r="A13" s="139" t="str">
        <f>IF('Συμβατικά ΦΣ'!B8&lt;&gt;"",'Συμβατικά ΦΣ'!C8,"")</f>
        <v/>
      </c>
      <c r="B13" s="137" t="str">
        <f>IF('Συμβατικά ΦΣ'!B8&lt;&gt;"",'Συμβατικά ΦΣ'!I8,"")</f>
        <v/>
      </c>
      <c r="C13" s="140" t="str">
        <f>IF('Συμβατικά ΦΣ'!B8&lt;&gt;"",'Συμβατικά ΦΣ'!J8,"")</f>
        <v/>
      </c>
      <c r="D13" s="141" t="str">
        <f>IF('Συμβατικά ΦΣ'!B8&lt;&gt;"",'Συμβατικά ΦΣ'!L8,"")</f>
        <v/>
      </c>
      <c r="E13" s="137" t="str">
        <f>IF('Συμβατικά ΦΣ'!B8&lt;&gt;"",'Συμβατικά ΦΣ'!K8,"")</f>
        <v/>
      </c>
      <c r="G13" s="139" t="str">
        <f t="shared" si="0"/>
        <v/>
      </c>
      <c r="H13" s="136" t="str">
        <f t="shared" si="1"/>
        <v/>
      </c>
      <c r="I13" s="140" t="str">
        <f t="shared" si="2"/>
        <v/>
      </c>
      <c r="J13" s="141" t="str">
        <f t="shared" si="3"/>
        <v/>
      </c>
      <c r="K13" s="141" t="str">
        <f t="shared" si="4"/>
        <v/>
      </c>
      <c r="L13" s="140" t="str">
        <f>IF(G13&lt;&gt;"",'Γενικά Δεδομένα'!$I$6*365,"")</f>
        <v/>
      </c>
      <c r="M13" s="144" t="str">
        <f>IF(G13&lt;&gt;"",Υπολογισμοί!G8,"")</f>
        <v/>
      </c>
      <c r="N13" s="145" t="str">
        <f>IF(G13&lt;&gt;"",'Γενικά Δεδομένα'!$I$4,"")</f>
        <v/>
      </c>
      <c r="O13" s="144" t="str">
        <f>IF(G13&lt;&gt;"",M13*'Γενικά Δεδομένα'!$I$4,"")</f>
        <v/>
      </c>
      <c r="Q13" s="155" t="str">
        <f t="shared" si="5"/>
        <v/>
      </c>
      <c r="R13" s="156" t="str">
        <f t="shared" si="6"/>
        <v/>
      </c>
      <c r="S13" s="157" t="str">
        <f t="shared" si="7"/>
        <v/>
      </c>
      <c r="T13" s="158"/>
      <c r="U13" s="159" t="str">
        <f>IF(Q13&lt;&gt;"",'Νέα ΦΣ'!D8,"")</f>
        <v/>
      </c>
      <c r="V13" s="148" t="str">
        <f>IF(Q13&lt;&gt;"",'Νέα ΦΣ'!M8,"")</f>
        <v/>
      </c>
      <c r="W13" s="148" t="str">
        <f t="shared" si="8"/>
        <v/>
      </c>
      <c r="X13" s="148" t="str">
        <f>IF(Q13&lt;&gt;"",'Νέα ΦΣ'!O8,"")</f>
        <v/>
      </c>
      <c r="Y13" s="141" t="str">
        <f t="shared" si="9"/>
        <v/>
      </c>
      <c r="AA13" s="139" t="str">
        <f t="shared" si="10"/>
        <v/>
      </c>
      <c r="AB13" s="136" t="str">
        <f t="shared" si="11"/>
        <v/>
      </c>
      <c r="AC13" s="136" t="str">
        <f t="shared" si="12"/>
        <v/>
      </c>
      <c r="AD13" s="136" t="str">
        <f t="shared" si="13"/>
        <v/>
      </c>
      <c r="AE13" s="136" t="str">
        <f t="shared" si="14"/>
        <v/>
      </c>
      <c r="AF13" s="141" t="str">
        <f t="shared" si="15"/>
        <v/>
      </c>
      <c r="AG13" s="136" t="str">
        <f t="shared" si="16"/>
        <v/>
      </c>
      <c r="AH13" s="144" t="str">
        <f t="shared" si="17"/>
        <v/>
      </c>
      <c r="AI13" s="144" t="str">
        <f>IF(AA13&lt;&gt;"",Υπολογισμοί!H8,"")</f>
        <v/>
      </c>
      <c r="AJ13" s="146" t="str">
        <f>IF(AA13&lt;&gt;"",'Γενικά Δεδομένα'!$I$4,"")</f>
        <v/>
      </c>
      <c r="AK13" s="144" t="str">
        <f t="shared" si="18"/>
        <v/>
      </c>
      <c r="AM13" s="160"/>
      <c r="AO13" s="159" t="str">
        <f t="shared" si="19"/>
        <v/>
      </c>
      <c r="AP13" s="148" t="str">
        <f t="shared" si="20"/>
        <v/>
      </c>
      <c r="AQ13" s="148" t="str">
        <f t="shared" si="21"/>
        <v/>
      </c>
      <c r="AR13" s="148" t="str">
        <f t="shared" si="22"/>
        <v/>
      </c>
      <c r="AS13" s="141" t="str">
        <f>IF(AO13&lt;&gt;"",'Νέα ΦΣ'!I8+'Νέα ΦΣ'!J8,"")</f>
        <v/>
      </c>
      <c r="AT13" s="140" t="str">
        <f>IF(AO13&lt;&gt;"",'Νέα ΦΣ'!N8,"")</f>
        <v/>
      </c>
      <c r="AU13" s="140" t="str">
        <f>IF(AO13&lt;&gt;"",Υπολογισμοί!J8,"")</f>
        <v/>
      </c>
      <c r="AW13" s="148" t="str">
        <f>IF(Βραχίονες!C8&lt;&gt;"",Βραχίονες!F8+Βραχίονες!G8,"")</f>
        <v/>
      </c>
      <c r="AX13" s="140" t="str">
        <f>IF(Βραχίονες!C8&lt;&gt;"",Υπολογισμοί!K8,"")</f>
        <v/>
      </c>
      <c r="AY13" s="140" t="str">
        <f>IF(Βραχίονες!C8&lt;&gt;"",Υπολογισμοί!L8,"")</f>
        <v/>
      </c>
      <c r="AZ13" s="140" t="str">
        <f>IF(Βραχίονες!C8&lt;&gt;"",Υπολογισμοί!K8+Υπολογισμοί!L8,"")</f>
        <v/>
      </c>
      <c r="BB13" s="139" t="str">
        <f>IF('Λοιπός Εξοπλισμός'!A8&lt;&gt;"",'Λοιπός Εξοπλισμός'!A8,"")</f>
        <v/>
      </c>
      <c r="BC13" s="137" t="str">
        <f>IF('Λοιπός Εξοπλισμός'!B8&lt;&gt;"",'Λοιπός Εξοπλισμός'!B8,"")</f>
        <v/>
      </c>
      <c r="BD13" s="137" t="str">
        <f>IF('Λοιπός Εξοπλισμός'!C8&lt;&gt;"",'Λοιπός Εξοπλισμός'!C8,"")</f>
        <v/>
      </c>
      <c r="BE13" s="137" t="str">
        <f>IF('Λοιπός Εξοπλισμός'!G8&lt;&gt;"",'Λοιπός Εξοπλισμός'!G8,"")</f>
        <v/>
      </c>
      <c r="BF13" s="137" t="str">
        <f>IF('Λοιπός Εξοπλισμός'!H8&lt;&gt;"",'Λοιπός Εξοπλισμός'!H8,"")</f>
        <v/>
      </c>
      <c r="BG13" s="362" t="str">
        <f t="shared" si="23"/>
        <v/>
      </c>
    </row>
    <row r="14" spans="1:59" x14ac:dyDescent="0.2">
      <c r="A14" s="139" t="str">
        <f>IF('Συμβατικά ΦΣ'!B9&lt;&gt;"",'Συμβατικά ΦΣ'!C9,"")</f>
        <v/>
      </c>
      <c r="B14" s="137" t="str">
        <f>IF('Συμβατικά ΦΣ'!B9&lt;&gt;"",'Συμβατικά ΦΣ'!I9,"")</f>
        <v/>
      </c>
      <c r="C14" s="140" t="str">
        <f>IF('Συμβατικά ΦΣ'!B9&lt;&gt;"",'Συμβατικά ΦΣ'!J9,"")</f>
        <v/>
      </c>
      <c r="D14" s="141" t="str">
        <f>IF('Συμβατικά ΦΣ'!B9&lt;&gt;"",'Συμβατικά ΦΣ'!L9,"")</f>
        <v/>
      </c>
      <c r="E14" s="137" t="str">
        <f>IF('Συμβατικά ΦΣ'!B9&lt;&gt;"",'Συμβατικά ΦΣ'!K9,"")</f>
        <v/>
      </c>
      <c r="G14" s="139" t="str">
        <f t="shared" si="0"/>
        <v/>
      </c>
      <c r="H14" s="136" t="str">
        <f t="shared" si="1"/>
        <v/>
      </c>
      <c r="I14" s="140" t="str">
        <f t="shared" si="2"/>
        <v/>
      </c>
      <c r="J14" s="141" t="str">
        <f t="shared" si="3"/>
        <v/>
      </c>
      <c r="K14" s="141" t="str">
        <f t="shared" si="4"/>
        <v/>
      </c>
      <c r="L14" s="140" t="str">
        <f>IF(G14&lt;&gt;"",'Γενικά Δεδομένα'!$I$6*365,"")</f>
        <v/>
      </c>
      <c r="M14" s="144" t="str">
        <f>IF(G14&lt;&gt;"",Υπολογισμοί!G9,"")</f>
        <v/>
      </c>
      <c r="N14" s="145" t="str">
        <f>IF(G14&lt;&gt;"",'Γενικά Δεδομένα'!$I$4,"")</f>
        <v/>
      </c>
      <c r="O14" s="144" t="str">
        <f>IF(G14&lt;&gt;"",M14*'Γενικά Δεδομένα'!$I$4,"")</f>
        <v/>
      </c>
      <c r="Q14" s="155" t="str">
        <f t="shared" si="5"/>
        <v/>
      </c>
      <c r="R14" s="156" t="str">
        <f t="shared" si="6"/>
        <v/>
      </c>
      <c r="S14" s="157" t="str">
        <f t="shared" si="7"/>
        <v/>
      </c>
      <c r="T14" s="158"/>
      <c r="U14" s="159" t="str">
        <f>IF(Q14&lt;&gt;"",'Νέα ΦΣ'!D9,"")</f>
        <v/>
      </c>
      <c r="V14" s="148" t="str">
        <f>IF(Q14&lt;&gt;"",'Νέα ΦΣ'!M9,"")</f>
        <v/>
      </c>
      <c r="W14" s="148" t="str">
        <f t="shared" si="8"/>
        <v/>
      </c>
      <c r="X14" s="148" t="str">
        <f>IF(Q14&lt;&gt;"",'Νέα ΦΣ'!O9,"")</f>
        <v/>
      </c>
      <c r="Y14" s="141" t="str">
        <f t="shared" si="9"/>
        <v/>
      </c>
      <c r="AA14" s="139" t="str">
        <f t="shared" si="10"/>
        <v/>
      </c>
      <c r="AB14" s="136" t="str">
        <f t="shared" si="11"/>
        <v/>
      </c>
      <c r="AC14" s="136" t="str">
        <f t="shared" si="12"/>
        <v/>
      </c>
      <c r="AD14" s="136" t="str">
        <f t="shared" si="13"/>
        <v/>
      </c>
      <c r="AE14" s="136" t="str">
        <f t="shared" si="14"/>
        <v/>
      </c>
      <c r="AF14" s="141" t="str">
        <f t="shared" si="15"/>
        <v/>
      </c>
      <c r="AG14" s="136" t="str">
        <f t="shared" si="16"/>
        <v/>
      </c>
      <c r="AH14" s="144" t="str">
        <f t="shared" si="17"/>
        <v/>
      </c>
      <c r="AI14" s="144" t="str">
        <f>IF(AA14&lt;&gt;"",Υπολογισμοί!H9,"")</f>
        <v/>
      </c>
      <c r="AJ14" s="146" t="str">
        <f>IF(AA14&lt;&gt;"",'Γενικά Δεδομένα'!$I$4,"")</f>
        <v/>
      </c>
      <c r="AK14" s="144" t="str">
        <f t="shared" si="18"/>
        <v/>
      </c>
      <c r="AM14" s="160"/>
      <c r="AO14" s="159" t="str">
        <f t="shared" si="19"/>
        <v/>
      </c>
      <c r="AP14" s="148" t="str">
        <f t="shared" si="20"/>
        <v/>
      </c>
      <c r="AQ14" s="148" t="str">
        <f t="shared" si="21"/>
        <v/>
      </c>
      <c r="AR14" s="148" t="str">
        <f t="shared" si="22"/>
        <v/>
      </c>
      <c r="AS14" s="141" t="str">
        <f>IF(AO14&lt;&gt;"",'Νέα ΦΣ'!I9+'Νέα ΦΣ'!J9,"")</f>
        <v/>
      </c>
      <c r="AT14" s="140" t="str">
        <f>IF(AO14&lt;&gt;"",'Νέα ΦΣ'!N9,"")</f>
        <v/>
      </c>
      <c r="AU14" s="140" t="str">
        <f>IF(AO14&lt;&gt;"",Υπολογισμοί!J9,"")</f>
        <v/>
      </c>
      <c r="AW14" s="148" t="str">
        <f>IF(Βραχίονες!C9&lt;&gt;"",Βραχίονες!F9+Βραχίονες!G9,"")</f>
        <v/>
      </c>
      <c r="AX14" s="140" t="str">
        <f>IF(Βραχίονες!C9&lt;&gt;"",Υπολογισμοί!K9,"")</f>
        <v/>
      </c>
      <c r="AY14" s="140" t="str">
        <f>IF(Βραχίονες!C9&lt;&gt;"",Υπολογισμοί!L9,"")</f>
        <v/>
      </c>
      <c r="AZ14" s="140" t="str">
        <f>IF(Βραχίονες!C9&lt;&gt;"",Υπολογισμοί!K9+Υπολογισμοί!L9,"")</f>
        <v/>
      </c>
      <c r="BB14" s="139" t="str">
        <f>IF('Λοιπός Εξοπλισμός'!A9&lt;&gt;"",'Λοιπός Εξοπλισμός'!A9,"")</f>
        <v/>
      </c>
      <c r="BC14" s="137" t="str">
        <f>IF('Λοιπός Εξοπλισμός'!B9&lt;&gt;"",'Λοιπός Εξοπλισμός'!B9,"")</f>
        <v/>
      </c>
      <c r="BD14" s="137" t="str">
        <f>IF('Λοιπός Εξοπλισμός'!C9&lt;&gt;"",'Λοιπός Εξοπλισμός'!C9,"")</f>
        <v/>
      </c>
      <c r="BE14" s="137" t="str">
        <f>IF('Λοιπός Εξοπλισμός'!G9&lt;&gt;"",'Λοιπός Εξοπλισμός'!G9,"")</f>
        <v/>
      </c>
      <c r="BF14" s="137" t="str">
        <f>IF('Λοιπός Εξοπλισμός'!H9&lt;&gt;"",'Λοιπός Εξοπλισμός'!H9,"")</f>
        <v/>
      </c>
      <c r="BG14" s="362" t="str">
        <f t="shared" si="23"/>
        <v/>
      </c>
    </row>
    <row r="15" spans="1:59" x14ac:dyDescent="0.2">
      <c r="A15" s="139" t="str">
        <f>IF('Συμβατικά ΦΣ'!B10&lt;&gt;"",'Συμβατικά ΦΣ'!C10,"")</f>
        <v/>
      </c>
      <c r="B15" s="137" t="str">
        <f>IF('Συμβατικά ΦΣ'!B10&lt;&gt;"",'Συμβατικά ΦΣ'!I10,"")</f>
        <v/>
      </c>
      <c r="C15" s="140" t="str">
        <f>IF('Συμβατικά ΦΣ'!B10&lt;&gt;"",'Συμβατικά ΦΣ'!J10,"")</f>
        <v/>
      </c>
      <c r="D15" s="141" t="str">
        <f>IF('Συμβατικά ΦΣ'!B10&lt;&gt;"",'Συμβατικά ΦΣ'!L10,"")</f>
        <v/>
      </c>
      <c r="E15" s="137" t="str">
        <f>IF('Συμβατικά ΦΣ'!B10&lt;&gt;"",'Συμβατικά ΦΣ'!K10,"")</f>
        <v/>
      </c>
      <c r="G15" s="139" t="str">
        <f t="shared" si="0"/>
        <v/>
      </c>
      <c r="H15" s="136" t="str">
        <f t="shared" si="1"/>
        <v/>
      </c>
      <c r="I15" s="140" t="str">
        <f t="shared" si="2"/>
        <v/>
      </c>
      <c r="J15" s="141" t="str">
        <f t="shared" si="3"/>
        <v/>
      </c>
      <c r="K15" s="141" t="str">
        <f t="shared" si="4"/>
        <v/>
      </c>
      <c r="L15" s="140" t="str">
        <f>IF(G15&lt;&gt;"",'Γενικά Δεδομένα'!$I$6*365,"")</f>
        <v/>
      </c>
      <c r="M15" s="144" t="str">
        <f>IF(G15&lt;&gt;"",Υπολογισμοί!G10,"")</f>
        <v/>
      </c>
      <c r="N15" s="145" t="str">
        <f>IF(G15&lt;&gt;"",'Γενικά Δεδομένα'!$I$4,"")</f>
        <v/>
      </c>
      <c r="O15" s="144" t="str">
        <f>IF(G15&lt;&gt;"",M15*'Γενικά Δεδομένα'!$I$4,"")</f>
        <v/>
      </c>
      <c r="Q15" s="155" t="str">
        <f t="shared" si="5"/>
        <v/>
      </c>
      <c r="R15" s="156" t="str">
        <f t="shared" si="6"/>
        <v/>
      </c>
      <c r="S15" s="157" t="str">
        <f t="shared" si="7"/>
        <v/>
      </c>
      <c r="T15" s="158"/>
      <c r="U15" s="159" t="str">
        <f>IF(Q15&lt;&gt;"",'Νέα ΦΣ'!D10,"")</f>
        <v/>
      </c>
      <c r="V15" s="148" t="str">
        <f>IF(Q15&lt;&gt;"",'Νέα ΦΣ'!M10,"")</f>
        <v/>
      </c>
      <c r="W15" s="148" t="str">
        <f t="shared" si="8"/>
        <v/>
      </c>
      <c r="X15" s="148" t="str">
        <f>IF(Q15&lt;&gt;"",'Νέα ΦΣ'!O10,"")</f>
        <v/>
      </c>
      <c r="Y15" s="141" t="str">
        <f t="shared" si="9"/>
        <v/>
      </c>
      <c r="AA15" s="139" t="str">
        <f t="shared" si="10"/>
        <v/>
      </c>
      <c r="AB15" s="136" t="str">
        <f t="shared" si="11"/>
        <v/>
      </c>
      <c r="AC15" s="136" t="str">
        <f t="shared" si="12"/>
        <v/>
      </c>
      <c r="AD15" s="136" t="str">
        <f t="shared" si="13"/>
        <v/>
      </c>
      <c r="AE15" s="136" t="str">
        <f t="shared" si="14"/>
        <v/>
      </c>
      <c r="AF15" s="141" t="str">
        <f t="shared" si="15"/>
        <v/>
      </c>
      <c r="AG15" s="136" t="str">
        <f t="shared" si="16"/>
        <v/>
      </c>
      <c r="AH15" s="144" t="str">
        <f t="shared" si="17"/>
        <v/>
      </c>
      <c r="AI15" s="144" t="str">
        <f>IF(AA15&lt;&gt;"",Υπολογισμοί!H10,"")</f>
        <v/>
      </c>
      <c r="AJ15" s="146" t="str">
        <f>IF(AA15&lt;&gt;"",'Γενικά Δεδομένα'!$I$4,"")</f>
        <v/>
      </c>
      <c r="AK15" s="144" t="str">
        <f t="shared" si="18"/>
        <v/>
      </c>
      <c r="AM15" s="160"/>
      <c r="AO15" s="159" t="str">
        <f t="shared" si="19"/>
        <v/>
      </c>
      <c r="AP15" s="148" t="str">
        <f t="shared" si="20"/>
        <v/>
      </c>
      <c r="AQ15" s="148" t="str">
        <f t="shared" si="21"/>
        <v/>
      </c>
      <c r="AR15" s="148" t="str">
        <f t="shared" si="22"/>
        <v/>
      </c>
      <c r="AS15" s="141" t="str">
        <f>IF(AO15&lt;&gt;"",'Νέα ΦΣ'!I10+'Νέα ΦΣ'!J10,"")</f>
        <v/>
      </c>
      <c r="AT15" s="140" t="str">
        <f>IF(AO15&lt;&gt;"",'Νέα ΦΣ'!N10,"")</f>
        <v/>
      </c>
      <c r="AU15" s="140" t="str">
        <f>IF(AO15&lt;&gt;"",Υπολογισμοί!J10,"")</f>
        <v/>
      </c>
      <c r="AW15" s="148" t="str">
        <f>IF(Βραχίονες!C10&lt;&gt;"",Βραχίονες!F10+Βραχίονες!G10,"")</f>
        <v/>
      </c>
      <c r="AX15" s="140" t="str">
        <f>IF(Βραχίονες!C10&lt;&gt;"",Υπολογισμοί!K10,"")</f>
        <v/>
      </c>
      <c r="AY15" s="140" t="str">
        <f>IF(Βραχίονες!C10&lt;&gt;"",Υπολογισμοί!L10,"")</f>
        <v/>
      </c>
      <c r="AZ15" s="140" t="str">
        <f>IF(Βραχίονες!C10&lt;&gt;"",Υπολογισμοί!K10+Υπολογισμοί!L10,"")</f>
        <v/>
      </c>
      <c r="BB15" s="139" t="str">
        <f>IF('Λοιπός Εξοπλισμός'!A10&lt;&gt;"",'Λοιπός Εξοπλισμός'!A10,"")</f>
        <v/>
      </c>
      <c r="BC15" s="137" t="str">
        <f>IF('Λοιπός Εξοπλισμός'!B10&lt;&gt;"",'Λοιπός Εξοπλισμός'!B10,"")</f>
        <v/>
      </c>
      <c r="BD15" s="137" t="str">
        <f>IF('Λοιπός Εξοπλισμός'!C10&lt;&gt;"",'Λοιπός Εξοπλισμός'!C10,"")</f>
        <v/>
      </c>
      <c r="BE15" s="137" t="str">
        <f>IF('Λοιπός Εξοπλισμός'!G10&lt;&gt;"",'Λοιπός Εξοπλισμός'!G10,"")</f>
        <v/>
      </c>
      <c r="BF15" s="137" t="str">
        <f>IF('Λοιπός Εξοπλισμός'!H10&lt;&gt;"",'Λοιπός Εξοπλισμός'!H10,"")</f>
        <v/>
      </c>
      <c r="BG15" s="362" t="str">
        <f t="shared" si="23"/>
        <v/>
      </c>
    </row>
    <row r="16" spans="1:59" x14ac:dyDescent="0.2">
      <c r="A16" s="139" t="str">
        <f>IF('Συμβατικά ΦΣ'!B11&lt;&gt;"",'Συμβατικά ΦΣ'!C11,"")</f>
        <v/>
      </c>
      <c r="B16" s="137" t="str">
        <f>IF('Συμβατικά ΦΣ'!B11&lt;&gt;"",'Συμβατικά ΦΣ'!I11,"")</f>
        <v/>
      </c>
      <c r="C16" s="140" t="str">
        <f>IF('Συμβατικά ΦΣ'!B11&lt;&gt;"",'Συμβατικά ΦΣ'!J11,"")</f>
        <v/>
      </c>
      <c r="D16" s="141" t="str">
        <f>IF('Συμβατικά ΦΣ'!B11&lt;&gt;"",'Συμβατικά ΦΣ'!L11,"")</f>
        <v/>
      </c>
      <c r="E16" s="137" t="str">
        <f>IF('Συμβατικά ΦΣ'!B11&lt;&gt;"",'Συμβατικά ΦΣ'!K11,"")</f>
        <v/>
      </c>
      <c r="G16" s="139" t="str">
        <f t="shared" si="0"/>
        <v/>
      </c>
      <c r="H16" s="136" t="str">
        <f t="shared" si="1"/>
        <v/>
      </c>
      <c r="I16" s="140" t="str">
        <f t="shared" si="2"/>
        <v/>
      </c>
      <c r="J16" s="141" t="str">
        <f t="shared" si="3"/>
        <v/>
      </c>
      <c r="K16" s="141" t="str">
        <f t="shared" si="4"/>
        <v/>
      </c>
      <c r="L16" s="140" t="str">
        <f>IF(G16&lt;&gt;"",'Γενικά Δεδομένα'!$I$6*365,"")</f>
        <v/>
      </c>
      <c r="M16" s="144" t="str">
        <f>IF(G16&lt;&gt;"",Υπολογισμοί!G11,"")</f>
        <v/>
      </c>
      <c r="N16" s="145" t="str">
        <f>IF(G16&lt;&gt;"",'Γενικά Δεδομένα'!$I$4,"")</f>
        <v/>
      </c>
      <c r="O16" s="144" t="str">
        <f>IF(G16&lt;&gt;"",M16*'Γενικά Δεδομένα'!$I$4,"")</f>
        <v/>
      </c>
      <c r="Q16" s="155" t="str">
        <f t="shared" si="5"/>
        <v/>
      </c>
      <c r="R16" s="156" t="str">
        <f t="shared" si="6"/>
        <v/>
      </c>
      <c r="S16" s="157" t="str">
        <f t="shared" si="7"/>
        <v/>
      </c>
      <c r="T16" s="158"/>
      <c r="U16" s="159" t="str">
        <f>IF(Q16&lt;&gt;"",'Νέα ΦΣ'!D11,"")</f>
        <v/>
      </c>
      <c r="V16" s="148" t="str">
        <f>IF(Q16&lt;&gt;"",'Νέα ΦΣ'!M11,"")</f>
        <v/>
      </c>
      <c r="W16" s="148" t="str">
        <f t="shared" si="8"/>
        <v/>
      </c>
      <c r="X16" s="148" t="str">
        <f>IF(Q16&lt;&gt;"",'Νέα ΦΣ'!O11,"")</f>
        <v/>
      </c>
      <c r="Y16" s="141" t="str">
        <f t="shared" si="9"/>
        <v/>
      </c>
      <c r="AA16" s="139" t="str">
        <f t="shared" si="10"/>
        <v/>
      </c>
      <c r="AB16" s="136" t="str">
        <f t="shared" si="11"/>
        <v/>
      </c>
      <c r="AC16" s="136" t="str">
        <f t="shared" si="12"/>
        <v/>
      </c>
      <c r="AD16" s="136" t="str">
        <f t="shared" si="13"/>
        <v/>
      </c>
      <c r="AE16" s="136" t="str">
        <f t="shared" si="14"/>
        <v/>
      </c>
      <c r="AF16" s="141" t="str">
        <f t="shared" si="15"/>
        <v/>
      </c>
      <c r="AG16" s="136" t="str">
        <f t="shared" si="16"/>
        <v/>
      </c>
      <c r="AH16" s="144" t="str">
        <f t="shared" si="17"/>
        <v/>
      </c>
      <c r="AI16" s="144" t="str">
        <f>IF(AA16&lt;&gt;"",Υπολογισμοί!H11,"")</f>
        <v/>
      </c>
      <c r="AJ16" s="146" t="str">
        <f>IF(AA16&lt;&gt;"",'Γενικά Δεδομένα'!$I$4,"")</f>
        <v/>
      </c>
      <c r="AK16" s="144" t="str">
        <f t="shared" si="18"/>
        <v/>
      </c>
      <c r="AM16" s="160"/>
      <c r="AO16" s="159" t="str">
        <f t="shared" si="19"/>
        <v/>
      </c>
      <c r="AP16" s="148" t="str">
        <f t="shared" si="20"/>
        <v/>
      </c>
      <c r="AQ16" s="148" t="str">
        <f t="shared" si="21"/>
        <v/>
      </c>
      <c r="AR16" s="148" t="str">
        <f t="shared" si="22"/>
        <v/>
      </c>
      <c r="AS16" s="141" t="str">
        <f>IF(AO16&lt;&gt;"",'Νέα ΦΣ'!I11+'Νέα ΦΣ'!J11,"")</f>
        <v/>
      </c>
      <c r="AT16" s="140" t="str">
        <f>IF(AO16&lt;&gt;"",'Νέα ΦΣ'!N11,"")</f>
        <v/>
      </c>
      <c r="AU16" s="140" t="str">
        <f>IF(AO16&lt;&gt;"",Υπολογισμοί!J11,"")</f>
        <v/>
      </c>
      <c r="AW16" s="148" t="str">
        <f>IF(Βραχίονες!C11&lt;&gt;"",Βραχίονες!F11+Βραχίονες!G11,"")</f>
        <v/>
      </c>
      <c r="AX16" s="140" t="str">
        <f>IF(Βραχίονες!C11&lt;&gt;"",Υπολογισμοί!K11,"")</f>
        <v/>
      </c>
      <c r="AY16" s="140" t="str">
        <f>IF(Βραχίονες!C11&lt;&gt;"",Υπολογισμοί!L11,"")</f>
        <v/>
      </c>
      <c r="AZ16" s="140" t="str">
        <f>IF(Βραχίονες!C11&lt;&gt;"",Υπολογισμοί!K11+Υπολογισμοί!L11,"")</f>
        <v/>
      </c>
      <c r="BB16" s="139" t="str">
        <f>IF('Λοιπός Εξοπλισμός'!A11&lt;&gt;"",'Λοιπός Εξοπλισμός'!A11,"")</f>
        <v/>
      </c>
      <c r="BC16" s="137" t="str">
        <f>IF('Λοιπός Εξοπλισμός'!B11&lt;&gt;"",'Λοιπός Εξοπλισμός'!B11,"")</f>
        <v/>
      </c>
      <c r="BD16" s="137" t="str">
        <f>IF('Λοιπός Εξοπλισμός'!C11&lt;&gt;"",'Λοιπός Εξοπλισμός'!C11,"")</f>
        <v/>
      </c>
      <c r="BE16" s="137" t="str">
        <f>IF('Λοιπός Εξοπλισμός'!G11&lt;&gt;"",'Λοιπός Εξοπλισμός'!G11,"")</f>
        <v/>
      </c>
      <c r="BF16" s="137" t="str">
        <f>IF('Λοιπός Εξοπλισμός'!H11&lt;&gt;"",'Λοιπός Εξοπλισμός'!H11,"")</f>
        <v/>
      </c>
      <c r="BG16" s="362" t="str">
        <f t="shared" si="23"/>
        <v/>
      </c>
    </row>
    <row r="17" spans="1:59" x14ac:dyDescent="0.2">
      <c r="A17" s="139" t="str">
        <f>IF('Συμβατικά ΦΣ'!B12&lt;&gt;"",'Συμβατικά ΦΣ'!C12,"")</f>
        <v/>
      </c>
      <c r="B17" s="137" t="str">
        <f>IF('Συμβατικά ΦΣ'!B12&lt;&gt;"",'Συμβατικά ΦΣ'!I12,"")</f>
        <v/>
      </c>
      <c r="C17" s="140" t="str">
        <f>IF('Συμβατικά ΦΣ'!B12&lt;&gt;"",'Συμβατικά ΦΣ'!J12,"")</f>
        <v/>
      </c>
      <c r="D17" s="141" t="str">
        <f>IF('Συμβατικά ΦΣ'!B12&lt;&gt;"",'Συμβατικά ΦΣ'!L12,"")</f>
        <v/>
      </c>
      <c r="E17" s="137" t="str">
        <f>IF('Συμβατικά ΦΣ'!B12&lt;&gt;"",'Συμβατικά ΦΣ'!K12,"")</f>
        <v/>
      </c>
      <c r="G17" s="139" t="str">
        <f t="shared" si="0"/>
        <v/>
      </c>
      <c r="H17" s="136" t="str">
        <f t="shared" si="1"/>
        <v/>
      </c>
      <c r="I17" s="140" t="str">
        <f t="shared" si="2"/>
        <v/>
      </c>
      <c r="J17" s="141" t="str">
        <f t="shared" si="3"/>
        <v/>
      </c>
      <c r="K17" s="141" t="str">
        <f t="shared" si="4"/>
        <v/>
      </c>
      <c r="L17" s="140" t="str">
        <f>IF(G17&lt;&gt;"",'Γενικά Δεδομένα'!$I$6*365,"")</f>
        <v/>
      </c>
      <c r="M17" s="144" t="str">
        <f>IF(G17&lt;&gt;"",Υπολογισμοί!G12,"")</f>
        <v/>
      </c>
      <c r="N17" s="145" t="str">
        <f>IF(G17&lt;&gt;"",'Γενικά Δεδομένα'!$I$4,"")</f>
        <v/>
      </c>
      <c r="O17" s="144" t="str">
        <f>IF(G17&lt;&gt;"",M17*'Γενικά Δεδομένα'!$I$4,"")</f>
        <v/>
      </c>
      <c r="Q17" s="155" t="str">
        <f t="shared" si="5"/>
        <v/>
      </c>
      <c r="R17" s="156" t="str">
        <f t="shared" si="6"/>
        <v/>
      </c>
      <c r="S17" s="157" t="str">
        <f t="shared" si="7"/>
        <v/>
      </c>
      <c r="T17" s="158"/>
      <c r="U17" s="159" t="str">
        <f>IF(Q17&lt;&gt;"",'Νέα ΦΣ'!D12,"")</f>
        <v/>
      </c>
      <c r="V17" s="148" t="str">
        <f>IF(Q17&lt;&gt;"",'Νέα ΦΣ'!M12,"")</f>
        <v/>
      </c>
      <c r="W17" s="148" t="str">
        <f t="shared" si="8"/>
        <v/>
      </c>
      <c r="X17" s="148" t="str">
        <f>IF(Q17&lt;&gt;"",'Νέα ΦΣ'!O12,"")</f>
        <v/>
      </c>
      <c r="Y17" s="141" t="str">
        <f t="shared" si="9"/>
        <v/>
      </c>
      <c r="AA17" s="139" t="str">
        <f t="shared" si="10"/>
        <v/>
      </c>
      <c r="AB17" s="136" t="str">
        <f t="shared" si="11"/>
        <v/>
      </c>
      <c r="AC17" s="136" t="str">
        <f t="shared" si="12"/>
        <v/>
      </c>
      <c r="AD17" s="136" t="str">
        <f t="shared" si="13"/>
        <v/>
      </c>
      <c r="AE17" s="136" t="str">
        <f t="shared" si="14"/>
        <v/>
      </c>
      <c r="AF17" s="141" t="str">
        <f t="shared" si="15"/>
        <v/>
      </c>
      <c r="AG17" s="136" t="str">
        <f t="shared" si="16"/>
        <v/>
      </c>
      <c r="AH17" s="144" t="str">
        <f t="shared" si="17"/>
        <v/>
      </c>
      <c r="AI17" s="144" t="str">
        <f>IF(AA17&lt;&gt;"",Υπολογισμοί!H12,"")</f>
        <v/>
      </c>
      <c r="AJ17" s="146" t="str">
        <f>IF(AA17&lt;&gt;"",'Γενικά Δεδομένα'!$I$4,"")</f>
        <v/>
      </c>
      <c r="AK17" s="144" t="str">
        <f t="shared" si="18"/>
        <v/>
      </c>
      <c r="AM17" s="160"/>
      <c r="AO17" s="159" t="str">
        <f t="shared" si="19"/>
        <v/>
      </c>
      <c r="AP17" s="148" t="str">
        <f t="shared" si="20"/>
        <v/>
      </c>
      <c r="AQ17" s="148" t="str">
        <f t="shared" si="21"/>
        <v/>
      </c>
      <c r="AR17" s="148" t="str">
        <f t="shared" si="22"/>
        <v/>
      </c>
      <c r="AS17" s="141" t="str">
        <f>IF(AO17&lt;&gt;"",'Νέα ΦΣ'!I12+'Νέα ΦΣ'!J12,"")</f>
        <v/>
      </c>
      <c r="AT17" s="140" t="str">
        <f>IF(AO17&lt;&gt;"",'Νέα ΦΣ'!N12,"")</f>
        <v/>
      </c>
      <c r="AU17" s="140" t="str">
        <f>IF(AO17&lt;&gt;"",Υπολογισμοί!J12,"")</f>
        <v/>
      </c>
      <c r="AW17" s="148" t="str">
        <f>IF(Βραχίονες!C12&lt;&gt;"",Βραχίονες!F12+Βραχίονες!G12,"")</f>
        <v/>
      </c>
      <c r="AX17" s="140" t="str">
        <f>IF(Βραχίονες!C12&lt;&gt;"",Υπολογισμοί!K12,"")</f>
        <v/>
      </c>
      <c r="AY17" s="140" t="str">
        <f>IF(Βραχίονες!C12&lt;&gt;"",Υπολογισμοί!L12,"")</f>
        <v/>
      </c>
      <c r="AZ17" s="140" t="str">
        <f>IF(Βραχίονες!C12&lt;&gt;"",Υπολογισμοί!K12+Υπολογισμοί!L12,"")</f>
        <v/>
      </c>
      <c r="BB17" s="139" t="str">
        <f>IF('Λοιπός Εξοπλισμός'!A12&lt;&gt;"",'Λοιπός Εξοπλισμός'!A12,"")</f>
        <v/>
      </c>
      <c r="BC17" s="137" t="str">
        <f>IF('Λοιπός Εξοπλισμός'!B12&lt;&gt;"",'Λοιπός Εξοπλισμός'!B12,"")</f>
        <v/>
      </c>
      <c r="BD17" s="137" t="str">
        <f>IF('Λοιπός Εξοπλισμός'!C12&lt;&gt;"",'Λοιπός Εξοπλισμός'!C12,"")</f>
        <v/>
      </c>
      <c r="BE17" s="137" t="str">
        <f>IF('Λοιπός Εξοπλισμός'!G12&lt;&gt;"",'Λοιπός Εξοπλισμός'!G12,"")</f>
        <v/>
      </c>
      <c r="BF17" s="137" t="str">
        <f>IF('Λοιπός Εξοπλισμός'!H12&lt;&gt;"",'Λοιπός Εξοπλισμός'!H12,"")</f>
        <v/>
      </c>
      <c r="BG17" s="362" t="str">
        <f t="shared" si="23"/>
        <v/>
      </c>
    </row>
    <row r="18" spans="1:59" x14ac:dyDescent="0.2">
      <c r="A18" s="139" t="str">
        <f>IF('Συμβατικά ΦΣ'!B13&lt;&gt;"",'Συμβατικά ΦΣ'!C13,"")</f>
        <v/>
      </c>
      <c r="B18" s="137" t="str">
        <f>IF('Συμβατικά ΦΣ'!B13&lt;&gt;"",'Συμβατικά ΦΣ'!I13,"")</f>
        <v/>
      </c>
      <c r="C18" s="140" t="str">
        <f>IF('Συμβατικά ΦΣ'!B13&lt;&gt;"",'Συμβατικά ΦΣ'!J13,"")</f>
        <v/>
      </c>
      <c r="D18" s="141" t="str">
        <f>IF('Συμβατικά ΦΣ'!B13&lt;&gt;"",'Συμβατικά ΦΣ'!L13,"")</f>
        <v/>
      </c>
      <c r="E18" s="137" t="str">
        <f>IF('Συμβατικά ΦΣ'!B13&lt;&gt;"",'Συμβατικά ΦΣ'!K13,"")</f>
        <v/>
      </c>
      <c r="G18" s="139" t="str">
        <f t="shared" si="0"/>
        <v/>
      </c>
      <c r="H18" s="136" t="str">
        <f t="shared" si="1"/>
        <v/>
      </c>
      <c r="I18" s="140" t="str">
        <f t="shared" si="2"/>
        <v/>
      </c>
      <c r="J18" s="141" t="str">
        <f t="shared" si="3"/>
        <v/>
      </c>
      <c r="K18" s="141" t="str">
        <f t="shared" si="4"/>
        <v/>
      </c>
      <c r="L18" s="140" t="str">
        <f>IF(G18&lt;&gt;"",'Γενικά Δεδομένα'!$I$6*365,"")</f>
        <v/>
      </c>
      <c r="M18" s="144" t="str">
        <f>IF(G18&lt;&gt;"",Υπολογισμοί!G13,"")</f>
        <v/>
      </c>
      <c r="N18" s="145" t="str">
        <f>IF(G18&lt;&gt;"",'Γενικά Δεδομένα'!$I$4,"")</f>
        <v/>
      </c>
      <c r="O18" s="144" t="str">
        <f>IF(G18&lt;&gt;"",M18*'Γενικά Δεδομένα'!$I$4,"")</f>
        <v/>
      </c>
      <c r="Q18" s="155" t="str">
        <f t="shared" si="5"/>
        <v/>
      </c>
      <c r="R18" s="156" t="str">
        <f t="shared" si="6"/>
        <v/>
      </c>
      <c r="S18" s="157" t="str">
        <f t="shared" si="7"/>
        <v/>
      </c>
      <c r="T18" s="158"/>
      <c r="U18" s="159" t="str">
        <f>IF(Q18&lt;&gt;"",'Νέα ΦΣ'!D13,"")</f>
        <v/>
      </c>
      <c r="V18" s="148" t="str">
        <f>IF(Q18&lt;&gt;"",'Νέα ΦΣ'!M13,"")</f>
        <v/>
      </c>
      <c r="W18" s="148" t="str">
        <f t="shared" si="8"/>
        <v/>
      </c>
      <c r="X18" s="148" t="str">
        <f>IF(Q18&lt;&gt;"",'Νέα ΦΣ'!O13,"")</f>
        <v/>
      </c>
      <c r="Y18" s="141" t="str">
        <f t="shared" si="9"/>
        <v/>
      </c>
      <c r="AA18" s="139" t="str">
        <f t="shared" si="10"/>
        <v/>
      </c>
      <c r="AB18" s="136" t="str">
        <f t="shared" si="11"/>
        <v/>
      </c>
      <c r="AC18" s="136" t="str">
        <f t="shared" si="12"/>
        <v/>
      </c>
      <c r="AD18" s="136" t="str">
        <f t="shared" si="13"/>
        <v/>
      </c>
      <c r="AE18" s="136" t="str">
        <f t="shared" si="14"/>
        <v/>
      </c>
      <c r="AF18" s="141" t="str">
        <f t="shared" si="15"/>
        <v/>
      </c>
      <c r="AG18" s="136" t="str">
        <f t="shared" si="16"/>
        <v/>
      </c>
      <c r="AH18" s="144" t="str">
        <f t="shared" si="17"/>
        <v/>
      </c>
      <c r="AI18" s="144" t="str">
        <f>IF(AA18&lt;&gt;"",Υπολογισμοί!H13,"")</f>
        <v/>
      </c>
      <c r="AJ18" s="146" t="str">
        <f>IF(AA18&lt;&gt;"",'Γενικά Δεδομένα'!$I$4,"")</f>
        <v/>
      </c>
      <c r="AK18" s="144" t="str">
        <f t="shared" si="18"/>
        <v/>
      </c>
      <c r="AM18" s="160"/>
      <c r="AO18" s="159" t="str">
        <f t="shared" si="19"/>
        <v/>
      </c>
      <c r="AP18" s="148" t="str">
        <f t="shared" si="20"/>
        <v/>
      </c>
      <c r="AQ18" s="148" t="str">
        <f t="shared" si="21"/>
        <v/>
      </c>
      <c r="AR18" s="148" t="str">
        <f t="shared" si="22"/>
        <v/>
      </c>
      <c r="AS18" s="141" t="str">
        <f>IF(AO18&lt;&gt;"",'Νέα ΦΣ'!I13+'Νέα ΦΣ'!J13,"")</f>
        <v/>
      </c>
      <c r="AT18" s="140" t="str">
        <f>IF(AO18&lt;&gt;"",'Νέα ΦΣ'!N13,"")</f>
        <v/>
      </c>
      <c r="AU18" s="140" t="str">
        <f>IF(AO18&lt;&gt;"",Υπολογισμοί!J13,"")</f>
        <v/>
      </c>
      <c r="AW18" s="148" t="str">
        <f>IF(Βραχίονες!C13&lt;&gt;"",Βραχίονες!F13+Βραχίονες!G13,"")</f>
        <v/>
      </c>
      <c r="AX18" s="140" t="str">
        <f>IF(Βραχίονες!C13&lt;&gt;"",Υπολογισμοί!K13,"")</f>
        <v/>
      </c>
      <c r="AY18" s="140" t="str">
        <f>IF(Βραχίονες!C13&lt;&gt;"",Υπολογισμοί!L13,"")</f>
        <v/>
      </c>
      <c r="AZ18" s="140" t="str">
        <f>IF(Βραχίονες!C13&lt;&gt;"",Υπολογισμοί!K13+Υπολογισμοί!L13,"")</f>
        <v/>
      </c>
      <c r="BB18" s="139" t="str">
        <f>IF('Λοιπός Εξοπλισμός'!A13&lt;&gt;"",'Λοιπός Εξοπλισμός'!A13,"")</f>
        <v/>
      </c>
      <c r="BC18" s="137" t="str">
        <f>IF('Λοιπός Εξοπλισμός'!B13&lt;&gt;"",'Λοιπός Εξοπλισμός'!B13,"")</f>
        <v/>
      </c>
      <c r="BD18" s="137" t="str">
        <f>IF('Λοιπός Εξοπλισμός'!C13&lt;&gt;"",'Λοιπός Εξοπλισμός'!C13,"")</f>
        <v/>
      </c>
      <c r="BE18" s="137" t="str">
        <f>IF('Λοιπός Εξοπλισμός'!G13&lt;&gt;"",'Λοιπός Εξοπλισμός'!G13,"")</f>
        <v/>
      </c>
      <c r="BF18" s="137" t="str">
        <f>IF('Λοιπός Εξοπλισμός'!H13&lt;&gt;"",'Λοιπός Εξοπλισμός'!H13,"")</f>
        <v/>
      </c>
      <c r="BG18" s="362" t="str">
        <f t="shared" si="23"/>
        <v/>
      </c>
    </row>
    <row r="19" spans="1:59" x14ac:dyDescent="0.2">
      <c r="A19" s="139" t="str">
        <f>IF('Συμβατικά ΦΣ'!B14&lt;&gt;"",'Συμβατικά ΦΣ'!C14,"")</f>
        <v/>
      </c>
      <c r="B19" s="137" t="str">
        <f>IF('Συμβατικά ΦΣ'!B14&lt;&gt;"",'Συμβατικά ΦΣ'!I14,"")</f>
        <v/>
      </c>
      <c r="C19" s="140" t="str">
        <f>IF('Συμβατικά ΦΣ'!B14&lt;&gt;"",'Συμβατικά ΦΣ'!J14,"")</f>
        <v/>
      </c>
      <c r="D19" s="141" t="str">
        <f>IF('Συμβατικά ΦΣ'!B14&lt;&gt;"",'Συμβατικά ΦΣ'!L14,"")</f>
        <v/>
      </c>
      <c r="E19" s="137" t="str">
        <f>IF('Συμβατικά ΦΣ'!B14&lt;&gt;"",'Συμβατικά ΦΣ'!K14,"")</f>
        <v/>
      </c>
      <c r="G19" s="139" t="str">
        <f t="shared" si="0"/>
        <v/>
      </c>
      <c r="H19" s="136" t="str">
        <f t="shared" si="1"/>
        <v/>
      </c>
      <c r="I19" s="140" t="str">
        <f t="shared" si="2"/>
        <v/>
      </c>
      <c r="J19" s="141" t="str">
        <f t="shared" si="3"/>
        <v/>
      </c>
      <c r="K19" s="141" t="str">
        <f t="shared" si="4"/>
        <v/>
      </c>
      <c r="L19" s="140" t="str">
        <f>IF(G19&lt;&gt;"",'Γενικά Δεδομένα'!$I$6*365,"")</f>
        <v/>
      </c>
      <c r="M19" s="144" t="str">
        <f>IF(G19&lt;&gt;"",Υπολογισμοί!G14,"")</f>
        <v/>
      </c>
      <c r="N19" s="145" t="str">
        <f>IF(G19&lt;&gt;"",'Γενικά Δεδομένα'!$I$4,"")</f>
        <v/>
      </c>
      <c r="O19" s="144" t="str">
        <f>IF(G19&lt;&gt;"",M19*'Γενικά Δεδομένα'!$I$4,"")</f>
        <v/>
      </c>
      <c r="Q19" s="155" t="str">
        <f t="shared" si="5"/>
        <v/>
      </c>
      <c r="R19" s="156" t="str">
        <f t="shared" si="6"/>
        <v/>
      </c>
      <c r="S19" s="157" t="str">
        <f t="shared" si="7"/>
        <v/>
      </c>
      <c r="T19" s="158"/>
      <c r="U19" s="159" t="str">
        <f>IF(Q19&lt;&gt;"",'Νέα ΦΣ'!D14,"")</f>
        <v/>
      </c>
      <c r="V19" s="148" t="str">
        <f>IF(Q19&lt;&gt;"",'Νέα ΦΣ'!M14,"")</f>
        <v/>
      </c>
      <c r="W19" s="148" t="str">
        <f t="shared" si="8"/>
        <v/>
      </c>
      <c r="X19" s="148" t="str">
        <f>IF(Q19&lt;&gt;"",'Νέα ΦΣ'!O14,"")</f>
        <v/>
      </c>
      <c r="Y19" s="141" t="str">
        <f t="shared" si="9"/>
        <v/>
      </c>
      <c r="AA19" s="139" t="str">
        <f t="shared" si="10"/>
        <v/>
      </c>
      <c r="AB19" s="136" t="str">
        <f t="shared" si="11"/>
        <v/>
      </c>
      <c r="AC19" s="136" t="str">
        <f t="shared" si="12"/>
        <v/>
      </c>
      <c r="AD19" s="136" t="str">
        <f t="shared" si="13"/>
        <v/>
      </c>
      <c r="AE19" s="136" t="str">
        <f t="shared" si="14"/>
        <v/>
      </c>
      <c r="AF19" s="141" t="str">
        <f t="shared" si="15"/>
        <v/>
      </c>
      <c r="AG19" s="136" t="str">
        <f t="shared" si="16"/>
        <v/>
      </c>
      <c r="AH19" s="144" t="str">
        <f t="shared" si="17"/>
        <v/>
      </c>
      <c r="AI19" s="144" t="str">
        <f>IF(AA19&lt;&gt;"",Υπολογισμοί!H14,"")</f>
        <v/>
      </c>
      <c r="AJ19" s="146" t="str">
        <f>IF(AA19&lt;&gt;"",'Γενικά Δεδομένα'!$I$4,"")</f>
        <v/>
      </c>
      <c r="AK19" s="144" t="str">
        <f t="shared" si="18"/>
        <v/>
      </c>
      <c r="AM19" s="160"/>
      <c r="AO19" s="159" t="str">
        <f t="shared" si="19"/>
        <v/>
      </c>
      <c r="AP19" s="148" t="str">
        <f t="shared" si="20"/>
        <v/>
      </c>
      <c r="AQ19" s="148" t="str">
        <f t="shared" si="21"/>
        <v/>
      </c>
      <c r="AR19" s="148" t="str">
        <f t="shared" si="22"/>
        <v/>
      </c>
      <c r="AS19" s="141" t="str">
        <f>IF(AO19&lt;&gt;"",'Νέα ΦΣ'!I14+'Νέα ΦΣ'!J14,"")</f>
        <v/>
      </c>
      <c r="AT19" s="140" t="str">
        <f>IF(AO19&lt;&gt;"",'Νέα ΦΣ'!N14,"")</f>
        <v/>
      </c>
      <c r="AU19" s="140" t="str">
        <f>IF(AO19&lt;&gt;"",Υπολογισμοί!J14,"")</f>
        <v/>
      </c>
      <c r="AW19" s="148" t="str">
        <f>IF(Βραχίονες!C14&lt;&gt;"",Βραχίονες!F14+Βραχίονες!G14,"")</f>
        <v/>
      </c>
      <c r="AX19" s="140" t="str">
        <f>IF(Βραχίονες!C14&lt;&gt;"",Υπολογισμοί!K14,"")</f>
        <v/>
      </c>
      <c r="AY19" s="140" t="str">
        <f>IF(Βραχίονες!C14&lt;&gt;"",Υπολογισμοί!L14,"")</f>
        <v/>
      </c>
      <c r="AZ19" s="140" t="str">
        <f>IF(Βραχίονες!C14&lt;&gt;"",Υπολογισμοί!K14+Υπολογισμοί!L14,"")</f>
        <v/>
      </c>
      <c r="BB19" s="139" t="str">
        <f>IF('Λοιπός Εξοπλισμός'!A14&lt;&gt;"",'Λοιπός Εξοπλισμός'!A14,"")</f>
        <v/>
      </c>
      <c r="BC19" s="137" t="str">
        <f>IF('Λοιπός Εξοπλισμός'!B14&lt;&gt;"",'Λοιπός Εξοπλισμός'!B14,"")</f>
        <v/>
      </c>
      <c r="BD19" s="137" t="str">
        <f>IF('Λοιπός Εξοπλισμός'!C14&lt;&gt;"",'Λοιπός Εξοπλισμός'!C14,"")</f>
        <v/>
      </c>
      <c r="BE19" s="137" t="str">
        <f>IF('Λοιπός Εξοπλισμός'!G14&lt;&gt;"",'Λοιπός Εξοπλισμός'!G14,"")</f>
        <v/>
      </c>
      <c r="BF19" s="137" t="str">
        <f>IF('Λοιπός Εξοπλισμός'!H14&lt;&gt;"",'Λοιπός Εξοπλισμός'!H14,"")</f>
        <v/>
      </c>
      <c r="BG19" s="362" t="str">
        <f t="shared" si="23"/>
        <v/>
      </c>
    </row>
    <row r="20" spans="1:59" x14ac:dyDescent="0.2">
      <c r="A20" s="139" t="str">
        <f>IF('Συμβατικά ΦΣ'!B15&lt;&gt;"",'Συμβατικά ΦΣ'!C15,"")</f>
        <v/>
      </c>
      <c r="B20" s="137" t="str">
        <f>IF('Συμβατικά ΦΣ'!B15&lt;&gt;"",'Συμβατικά ΦΣ'!I15,"")</f>
        <v/>
      </c>
      <c r="C20" s="140" t="str">
        <f>IF('Συμβατικά ΦΣ'!B15&lt;&gt;"",'Συμβατικά ΦΣ'!J15,"")</f>
        <v/>
      </c>
      <c r="D20" s="141" t="str">
        <f>IF('Συμβατικά ΦΣ'!B15&lt;&gt;"",'Συμβατικά ΦΣ'!L15,"")</f>
        <v/>
      </c>
      <c r="E20" s="137" t="str">
        <f>IF('Συμβατικά ΦΣ'!B15&lt;&gt;"",'Συμβατικά ΦΣ'!K15,"")</f>
        <v/>
      </c>
      <c r="G20" s="139" t="str">
        <f t="shared" si="0"/>
        <v/>
      </c>
      <c r="H20" s="136" t="str">
        <f t="shared" si="1"/>
        <v/>
      </c>
      <c r="I20" s="140" t="str">
        <f t="shared" si="2"/>
        <v/>
      </c>
      <c r="J20" s="141" t="str">
        <f t="shared" si="3"/>
        <v/>
      </c>
      <c r="K20" s="141" t="str">
        <f t="shared" si="4"/>
        <v/>
      </c>
      <c r="L20" s="140" t="str">
        <f>IF(G20&lt;&gt;"",'Γενικά Δεδομένα'!$I$6*365,"")</f>
        <v/>
      </c>
      <c r="M20" s="144" t="str">
        <f>IF(G20&lt;&gt;"",Υπολογισμοί!G15,"")</f>
        <v/>
      </c>
      <c r="N20" s="145" t="str">
        <f>IF(G20&lt;&gt;"",'Γενικά Δεδομένα'!$I$4,"")</f>
        <v/>
      </c>
      <c r="O20" s="144" t="str">
        <f>IF(G20&lt;&gt;"",M20*'Γενικά Δεδομένα'!$I$4,"")</f>
        <v/>
      </c>
      <c r="Q20" s="155" t="str">
        <f t="shared" si="5"/>
        <v/>
      </c>
      <c r="R20" s="156" t="str">
        <f t="shared" si="6"/>
        <v/>
      </c>
      <c r="S20" s="157" t="str">
        <f t="shared" si="7"/>
        <v/>
      </c>
      <c r="T20" s="158"/>
      <c r="U20" s="159" t="str">
        <f>IF(Q20&lt;&gt;"",'Νέα ΦΣ'!D15,"")</f>
        <v/>
      </c>
      <c r="V20" s="148" t="str">
        <f>IF(Q20&lt;&gt;"",'Νέα ΦΣ'!M15,"")</f>
        <v/>
      </c>
      <c r="W20" s="148" t="str">
        <f t="shared" si="8"/>
        <v/>
      </c>
      <c r="X20" s="148" t="str">
        <f>IF(Q20&lt;&gt;"",'Νέα ΦΣ'!O15,"")</f>
        <v/>
      </c>
      <c r="Y20" s="141" t="str">
        <f t="shared" si="9"/>
        <v/>
      </c>
      <c r="AA20" s="139" t="str">
        <f t="shared" si="10"/>
        <v/>
      </c>
      <c r="AB20" s="136" t="str">
        <f t="shared" si="11"/>
        <v/>
      </c>
      <c r="AC20" s="136" t="str">
        <f t="shared" si="12"/>
        <v/>
      </c>
      <c r="AD20" s="136" t="str">
        <f t="shared" si="13"/>
        <v/>
      </c>
      <c r="AE20" s="136" t="str">
        <f t="shared" si="14"/>
        <v/>
      </c>
      <c r="AF20" s="141" t="str">
        <f t="shared" si="15"/>
        <v/>
      </c>
      <c r="AG20" s="136" t="str">
        <f t="shared" si="16"/>
        <v/>
      </c>
      <c r="AH20" s="144" t="str">
        <f t="shared" si="17"/>
        <v/>
      </c>
      <c r="AI20" s="144" t="str">
        <f>IF(AA20&lt;&gt;"",Υπολογισμοί!H15,"")</f>
        <v/>
      </c>
      <c r="AJ20" s="146" t="str">
        <f>IF(AA20&lt;&gt;"",'Γενικά Δεδομένα'!$I$4,"")</f>
        <v/>
      </c>
      <c r="AK20" s="144" t="str">
        <f t="shared" si="18"/>
        <v/>
      </c>
      <c r="AM20" s="160"/>
      <c r="AO20" s="159" t="str">
        <f t="shared" si="19"/>
        <v/>
      </c>
      <c r="AP20" s="148" t="str">
        <f t="shared" si="20"/>
        <v/>
      </c>
      <c r="AQ20" s="148" t="str">
        <f t="shared" si="21"/>
        <v/>
      </c>
      <c r="AR20" s="148" t="str">
        <f t="shared" si="22"/>
        <v/>
      </c>
      <c r="AS20" s="141" t="str">
        <f>IF(AO20&lt;&gt;"",'Νέα ΦΣ'!I15+'Νέα ΦΣ'!J15,"")</f>
        <v/>
      </c>
      <c r="AT20" s="140" t="str">
        <f>IF(AO20&lt;&gt;"",'Νέα ΦΣ'!N15,"")</f>
        <v/>
      </c>
      <c r="AU20" s="140" t="str">
        <f>IF(AO20&lt;&gt;"",Υπολογισμοί!J15,"")</f>
        <v/>
      </c>
      <c r="AW20" s="148" t="str">
        <f>IF(Βραχίονες!C15&lt;&gt;"",Βραχίονες!F15+Βραχίονες!G15,"")</f>
        <v/>
      </c>
      <c r="AX20" s="140" t="str">
        <f>IF(Βραχίονες!C15&lt;&gt;"",Υπολογισμοί!K15,"")</f>
        <v/>
      </c>
      <c r="AY20" s="140" t="str">
        <f>IF(Βραχίονες!C15&lt;&gt;"",Υπολογισμοί!L15,"")</f>
        <v/>
      </c>
      <c r="AZ20" s="140" t="str">
        <f>IF(Βραχίονες!C15&lt;&gt;"",Υπολογισμοί!K15+Υπολογισμοί!L15,"")</f>
        <v/>
      </c>
      <c r="BB20" s="139" t="str">
        <f>IF('Λοιπός Εξοπλισμός'!A15&lt;&gt;"",'Λοιπός Εξοπλισμός'!A15,"")</f>
        <v/>
      </c>
      <c r="BC20" s="137" t="str">
        <f>IF('Λοιπός Εξοπλισμός'!B15&lt;&gt;"",'Λοιπός Εξοπλισμός'!B15,"")</f>
        <v/>
      </c>
      <c r="BD20" s="137" t="str">
        <f>IF('Λοιπός Εξοπλισμός'!C15&lt;&gt;"",'Λοιπός Εξοπλισμός'!C15,"")</f>
        <v/>
      </c>
      <c r="BE20" s="137" t="str">
        <f>IF('Λοιπός Εξοπλισμός'!G15&lt;&gt;"",'Λοιπός Εξοπλισμός'!G15,"")</f>
        <v/>
      </c>
      <c r="BF20" s="137" t="str">
        <f>IF('Λοιπός Εξοπλισμός'!H15&lt;&gt;"",'Λοιπός Εξοπλισμός'!H15,"")</f>
        <v/>
      </c>
      <c r="BG20" s="362" t="str">
        <f t="shared" si="23"/>
        <v/>
      </c>
    </row>
    <row r="21" spans="1:59" x14ac:dyDescent="0.2">
      <c r="A21" s="139" t="str">
        <f>IF('Συμβατικά ΦΣ'!B16&lt;&gt;"",'Συμβατικά ΦΣ'!C16,"")</f>
        <v/>
      </c>
      <c r="B21" s="137" t="str">
        <f>IF('Συμβατικά ΦΣ'!B16&lt;&gt;"",'Συμβατικά ΦΣ'!I16,"")</f>
        <v/>
      </c>
      <c r="C21" s="140" t="str">
        <f>IF('Συμβατικά ΦΣ'!B16&lt;&gt;"",'Συμβατικά ΦΣ'!J16,"")</f>
        <v/>
      </c>
      <c r="D21" s="141" t="str">
        <f>IF('Συμβατικά ΦΣ'!B16&lt;&gt;"",'Συμβατικά ΦΣ'!L16,"")</f>
        <v/>
      </c>
      <c r="E21" s="137" t="str">
        <f>IF('Συμβατικά ΦΣ'!B16&lt;&gt;"",'Συμβατικά ΦΣ'!K16,"")</f>
        <v/>
      </c>
      <c r="G21" s="139" t="str">
        <f t="shared" si="0"/>
        <v/>
      </c>
      <c r="H21" s="136" t="str">
        <f t="shared" si="1"/>
        <v/>
      </c>
      <c r="I21" s="140" t="str">
        <f t="shared" si="2"/>
        <v/>
      </c>
      <c r="J21" s="141" t="str">
        <f t="shared" si="3"/>
        <v/>
      </c>
      <c r="K21" s="141" t="str">
        <f t="shared" si="4"/>
        <v/>
      </c>
      <c r="L21" s="140" t="str">
        <f>IF(G21&lt;&gt;"",'Γενικά Δεδομένα'!$I$6*365,"")</f>
        <v/>
      </c>
      <c r="M21" s="144" t="str">
        <f>IF(G21&lt;&gt;"",Υπολογισμοί!G16,"")</f>
        <v/>
      </c>
      <c r="N21" s="145" t="str">
        <f>IF(G21&lt;&gt;"",'Γενικά Δεδομένα'!$I$4,"")</f>
        <v/>
      </c>
      <c r="O21" s="144" t="str">
        <f>IF(G21&lt;&gt;"",M21*'Γενικά Δεδομένα'!$I$4,"")</f>
        <v/>
      </c>
      <c r="Q21" s="155" t="str">
        <f t="shared" si="5"/>
        <v/>
      </c>
      <c r="R21" s="156" t="str">
        <f t="shared" si="6"/>
        <v/>
      </c>
      <c r="S21" s="157" t="str">
        <f t="shared" si="7"/>
        <v/>
      </c>
      <c r="T21" s="158"/>
      <c r="U21" s="159" t="str">
        <f>IF(Q21&lt;&gt;"",'Νέα ΦΣ'!D16,"")</f>
        <v/>
      </c>
      <c r="V21" s="148" t="str">
        <f>IF(Q21&lt;&gt;"",'Νέα ΦΣ'!M16,"")</f>
        <v/>
      </c>
      <c r="W21" s="148" t="str">
        <f t="shared" si="8"/>
        <v/>
      </c>
      <c r="X21" s="148" t="str">
        <f>IF(Q21&lt;&gt;"",'Νέα ΦΣ'!O16,"")</f>
        <v/>
      </c>
      <c r="Y21" s="141" t="str">
        <f t="shared" si="9"/>
        <v/>
      </c>
      <c r="AA21" s="139" t="str">
        <f t="shared" si="10"/>
        <v/>
      </c>
      <c r="AB21" s="136" t="str">
        <f t="shared" si="11"/>
        <v/>
      </c>
      <c r="AC21" s="136" t="str">
        <f t="shared" si="12"/>
        <v/>
      </c>
      <c r="AD21" s="136" t="str">
        <f t="shared" si="13"/>
        <v/>
      </c>
      <c r="AE21" s="136" t="str">
        <f t="shared" si="14"/>
        <v/>
      </c>
      <c r="AF21" s="141" t="str">
        <f t="shared" si="15"/>
        <v/>
      </c>
      <c r="AG21" s="136" t="str">
        <f t="shared" si="16"/>
        <v/>
      </c>
      <c r="AH21" s="144" t="str">
        <f t="shared" si="17"/>
        <v/>
      </c>
      <c r="AI21" s="144" t="str">
        <f>IF(AA21&lt;&gt;"",Υπολογισμοί!H16,"")</f>
        <v/>
      </c>
      <c r="AJ21" s="146" t="str">
        <f>IF(AA21&lt;&gt;"",'Γενικά Δεδομένα'!$I$4,"")</f>
        <v/>
      </c>
      <c r="AK21" s="144" t="str">
        <f t="shared" si="18"/>
        <v/>
      </c>
      <c r="AM21" s="160"/>
      <c r="AO21" s="159" t="str">
        <f t="shared" si="19"/>
        <v/>
      </c>
      <c r="AP21" s="148" t="str">
        <f t="shared" si="20"/>
        <v/>
      </c>
      <c r="AQ21" s="148" t="str">
        <f t="shared" si="21"/>
        <v/>
      </c>
      <c r="AR21" s="148" t="str">
        <f t="shared" si="22"/>
        <v/>
      </c>
      <c r="AS21" s="141" t="str">
        <f>IF(AO21&lt;&gt;"",'Νέα ΦΣ'!I16+'Νέα ΦΣ'!J16,"")</f>
        <v/>
      </c>
      <c r="AT21" s="140" t="str">
        <f>IF(AO21&lt;&gt;"",'Νέα ΦΣ'!N16,"")</f>
        <v/>
      </c>
      <c r="AU21" s="140" t="str">
        <f>IF(AO21&lt;&gt;"",Υπολογισμοί!J16,"")</f>
        <v/>
      </c>
      <c r="AW21" s="148" t="str">
        <f>IF(Βραχίονες!C16&lt;&gt;"",Βραχίονες!F16+Βραχίονες!G16,"")</f>
        <v/>
      </c>
      <c r="AX21" s="140" t="str">
        <f>IF(Βραχίονες!C16&lt;&gt;"",Υπολογισμοί!K16,"")</f>
        <v/>
      </c>
      <c r="AY21" s="140" t="str">
        <f>IF(Βραχίονες!C16&lt;&gt;"",Υπολογισμοί!L16,"")</f>
        <v/>
      </c>
      <c r="AZ21" s="140" t="str">
        <f>IF(Βραχίονες!C16&lt;&gt;"",Υπολογισμοί!K16+Υπολογισμοί!L16,"")</f>
        <v/>
      </c>
      <c r="BB21" s="139" t="str">
        <f>IF('Λοιπός Εξοπλισμός'!A16&lt;&gt;"",'Λοιπός Εξοπλισμός'!A16,"")</f>
        <v/>
      </c>
      <c r="BC21" s="137" t="str">
        <f>IF('Λοιπός Εξοπλισμός'!B16&lt;&gt;"",'Λοιπός Εξοπλισμός'!B16,"")</f>
        <v/>
      </c>
      <c r="BD21" s="137" t="str">
        <f>IF('Λοιπός Εξοπλισμός'!C16&lt;&gt;"",'Λοιπός Εξοπλισμός'!C16,"")</f>
        <v/>
      </c>
      <c r="BE21" s="137" t="str">
        <f>IF('Λοιπός Εξοπλισμός'!G16&lt;&gt;"",'Λοιπός Εξοπλισμός'!G16,"")</f>
        <v/>
      </c>
      <c r="BF21" s="137" t="str">
        <f>IF('Λοιπός Εξοπλισμός'!H16&lt;&gt;"",'Λοιπός Εξοπλισμός'!H16,"")</f>
        <v/>
      </c>
      <c r="BG21" s="362" t="str">
        <f t="shared" si="23"/>
        <v/>
      </c>
    </row>
    <row r="22" spans="1:59" x14ac:dyDescent="0.2">
      <c r="A22" s="139" t="str">
        <f>IF('Συμβατικά ΦΣ'!B17&lt;&gt;"",'Συμβατικά ΦΣ'!C17,"")</f>
        <v/>
      </c>
      <c r="B22" s="137" t="str">
        <f>IF('Συμβατικά ΦΣ'!B17&lt;&gt;"",'Συμβατικά ΦΣ'!I17,"")</f>
        <v/>
      </c>
      <c r="C22" s="140" t="str">
        <f>IF('Συμβατικά ΦΣ'!B17&lt;&gt;"",'Συμβατικά ΦΣ'!J17,"")</f>
        <v/>
      </c>
      <c r="D22" s="141" t="str">
        <f>IF('Συμβατικά ΦΣ'!B17&lt;&gt;"",'Συμβατικά ΦΣ'!L17,"")</f>
        <v/>
      </c>
      <c r="E22" s="137" t="str">
        <f>IF('Συμβατικά ΦΣ'!B17&lt;&gt;"",'Συμβατικά ΦΣ'!K17,"")</f>
        <v/>
      </c>
      <c r="G22" s="139" t="str">
        <f t="shared" si="0"/>
        <v/>
      </c>
      <c r="H22" s="136" t="str">
        <f t="shared" si="1"/>
        <v/>
      </c>
      <c r="I22" s="140" t="str">
        <f t="shared" si="2"/>
        <v/>
      </c>
      <c r="J22" s="141" t="str">
        <f t="shared" si="3"/>
        <v/>
      </c>
      <c r="K22" s="141" t="str">
        <f t="shared" si="4"/>
        <v/>
      </c>
      <c r="L22" s="140" t="str">
        <f>IF(G22&lt;&gt;"",'Γενικά Δεδομένα'!$I$6*365,"")</f>
        <v/>
      </c>
      <c r="M22" s="144" t="str">
        <f>IF(G22&lt;&gt;"",Υπολογισμοί!G17,"")</f>
        <v/>
      </c>
      <c r="N22" s="145" t="str">
        <f>IF(G22&lt;&gt;"",'Γενικά Δεδομένα'!$I$4,"")</f>
        <v/>
      </c>
      <c r="O22" s="144" t="str">
        <f>IF(G22&lt;&gt;"",M22*'Γενικά Δεδομένα'!$I$4,"")</f>
        <v/>
      </c>
      <c r="Q22" s="155" t="str">
        <f t="shared" si="5"/>
        <v/>
      </c>
      <c r="R22" s="156" t="str">
        <f t="shared" si="6"/>
        <v/>
      </c>
      <c r="S22" s="157" t="str">
        <f t="shared" si="7"/>
        <v/>
      </c>
      <c r="T22" s="158"/>
      <c r="U22" s="159" t="str">
        <f>IF(Q22&lt;&gt;"",'Νέα ΦΣ'!D17,"")</f>
        <v/>
      </c>
      <c r="V22" s="148" t="str">
        <f>IF(Q22&lt;&gt;"",'Νέα ΦΣ'!M17,"")</f>
        <v/>
      </c>
      <c r="W22" s="148" t="str">
        <f t="shared" si="8"/>
        <v/>
      </c>
      <c r="X22" s="148" t="str">
        <f>IF(Q22&lt;&gt;"",'Νέα ΦΣ'!O17,"")</f>
        <v/>
      </c>
      <c r="Y22" s="141" t="str">
        <f t="shared" si="9"/>
        <v/>
      </c>
      <c r="AA22" s="139" t="str">
        <f t="shared" si="10"/>
        <v/>
      </c>
      <c r="AB22" s="136" t="str">
        <f t="shared" si="11"/>
        <v/>
      </c>
      <c r="AC22" s="136" t="str">
        <f t="shared" si="12"/>
        <v/>
      </c>
      <c r="AD22" s="136" t="str">
        <f t="shared" si="13"/>
        <v/>
      </c>
      <c r="AE22" s="136" t="str">
        <f t="shared" si="14"/>
        <v/>
      </c>
      <c r="AF22" s="141" t="str">
        <f t="shared" si="15"/>
        <v/>
      </c>
      <c r="AG22" s="136" t="str">
        <f t="shared" si="16"/>
        <v/>
      </c>
      <c r="AH22" s="144" t="str">
        <f t="shared" si="17"/>
        <v/>
      </c>
      <c r="AI22" s="144" t="str">
        <f>IF(AA22&lt;&gt;"",Υπολογισμοί!H17,"")</f>
        <v/>
      </c>
      <c r="AJ22" s="146" t="str">
        <f>IF(AA22&lt;&gt;"",'Γενικά Δεδομένα'!$I$4,"")</f>
        <v/>
      </c>
      <c r="AK22" s="144" t="str">
        <f t="shared" si="18"/>
        <v/>
      </c>
      <c r="AM22" s="160"/>
      <c r="AO22" s="159" t="str">
        <f t="shared" si="19"/>
        <v/>
      </c>
      <c r="AP22" s="148" t="str">
        <f t="shared" si="20"/>
        <v/>
      </c>
      <c r="AQ22" s="148" t="str">
        <f t="shared" si="21"/>
        <v/>
      </c>
      <c r="AR22" s="148" t="str">
        <f t="shared" si="22"/>
        <v/>
      </c>
      <c r="AS22" s="141" t="str">
        <f>IF(AO22&lt;&gt;"",'Νέα ΦΣ'!I17+'Νέα ΦΣ'!J17,"")</f>
        <v/>
      </c>
      <c r="AT22" s="140" t="str">
        <f>IF(AO22&lt;&gt;"",'Νέα ΦΣ'!N17,"")</f>
        <v/>
      </c>
      <c r="AU22" s="140" t="str">
        <f>IF(AO22&lt;&gt;"",Υπολογισμοί!J17,"")</f>
        <v/>
      </c>
      <c r="AW22" s="148" t="str">
        <f>IF(Βραχίονες!C17&lt;&gt;"",Βραχίονες!F17+Βραχίονες!G17,"")</f>
        <v/>
      </c>
      <c r="AX22" s="140" t="str">
        <f>IF(Βραχίονες!C17&lt;&gt;"",Υπολογισμοί!K17,"")</f>
        <v/>
      </c>
      <c r="AY22" s="140" t="str">
        <f>IF(Βραχίονες!C17&lt;&gt;"",Υπολογισμοί!L17,"")</f>
        <v/>
      </c>
      <c r="AZ22" s="140" t="str">
        <f>IF(Βραχίονες!C17&lt;&gt;"",Υπολογισμοί!K17+Υπολογισμοί!L17,"")</f>
        <v/>
      </c>
      <c r="BB22" s="139" t="str">
        <f>IF('Λοιπός Εξοπλισμός'!A17&lt;&gt;"",'Λοιπός Εξοπλισμός'!A17,"")</f>
        <v/>
      </c>
      <c r="BC22" s="137" t="str">
        <f>IF('Λοιπός Εξοπλισμός'!B17&lt;&gt;"",'Λοιπός Εξοπλισμός'!B17,"")</f>
        <v/>
      </c>
      <c r="BD22" s="137" t="str">
        <f>IF('Λοιπός Εξοπλισμός'!C17&lt;&gt;"",'Λοιπός Εξοπλισμός'!C17,"")</f>
        <v/>
      </c>
      <c r="BE22" s="137" t="str">
        <f>IF('Λοιπός Εξοπλισμός'!G17&lt;&gt;"",'Λοιπός Εξοπλισμός'!G17,"")</f>
        <v/>
      </c>
      <c r="BF22" s="137" t="str">
        <f>IF('Λοιπός Εξοπλισμός'!H17&lt;&gt;"",'Λοιπός Εξοπλισμός'!H17,"")</f>
        <v/>
      </c>
      <c r="BG22" s="362" t="str">
        <f t="shared" si="23"/>
        <v/>
      </c>
    </row>
    <row r="23" spans="1:59" x14ac:dyDescent="0.2">
      <c r="A23" s="139" t="str">
        <f>IF('Συμβατικά ΦΣ'!B18&lt;&gt;"",'Συμβατικά ΦΣ'!C18,"")</f>
        <v/>
      </c>
      <c r="B23" s="137" t="str">
        <f>IF('Συμβατικά ΦΣ'!B18&lt;&gt;"",'Συμβατικά ΦΣ'!I18,"")</f>
        <v/>
      </c>
      <c r="C23" s="140" t="str">
        <f>IF('Συμβατικά ΦΣ'!B18&lt;&gt;"",'Συμβατικά ΦΣ'!J18,"")</f>
        <v/>
      </c>
      <c r="D23" s="141" t="str">
        <f>IF('Συμβατικά ΦΣ'!B18&lt;&gt;"",'Συμβατικά ΦΣ'!L18,"")</f>
        <v/>
      </c>
      <c r="E23" s="137" t="str">
        <f>IF('Συμβατικά ΦΣ'!B18&lt;&gt;"",'Συμβατικά ΦΣ'!K18,"")</f>
        <v/>
      </c>
      <c r="G23" s="139" t="str">
        <f t="shared" si="0"/>
        <v/>
      </c>
      <c r="H23" s="136" t="str">
        <f t="shared" si="1"/>
        <v/>
      </c>
      <c r="I23" s="140" t="str">
        <f t="shared" si="2"/>
        <v/>
      </c>
      <c r="J23" s="141" t="str">
        <f t="shared" si="3"/>
        <v/>
      </c>
      <c r="K23" s="141" t="str">
        <f t="shared" si="4"/>
        <v/>
      </c>
      <c r="L23" s="140" t="str">
        <f>IF(G23&lt;&gt;"",'Γενικά Δεδομένα'!$I$6*365,"")</f>
        <v/>
      </c>
      <c r="M23" s="144" t="str">
        <f>IF(G23&lt;&gt;"",Υπολογισμοί!G18,"")</f>
        <v/>
      </c>
      <c r="N23" s="145" t="str">
        <f>IF(G23&lt;&gt;"",'Γενικά Δεδομένα'!$I$4,"")</f>
        <v/>
      </c>
      <c r="O23" s="144" t="str">
        <f>IF(G23&lt;&gt;"",M23*'Γενικά Δεδομένα'!$I$4,"")</f>
        <v/>
      </c>
      <c r="Q23" s="155" t="str">
        <f t="shared" si="5"/>
        <v/>
      </c>
      <c r="R23" s="156" t="str">
        <f t="shared" si="6"/>
        <v/>
      </c>
      <c r="S23" s="157" t="str">
        <f t="shared" si="7"/>
        <v/>
      </c>
      <c r="T23" s="158"/>
      <c r="U23" s="159" t="str">
        <f>IF(Q23&lt;&gt;"",'Νέα ΦΣ'!D18,"")</f>
        <v/>
      </c>
      <c r="V23" s="148" t="str">
        <f>IF(Q23&lt;&gt;"",'Νέα ΦΣ'!M18,"")</f>
        <v/>
      </c>
      <c r="W23" s="148" t="str">
        <f t="shared" si="8"/>
        <v/>
      </c>
      <c r="X23" s="148" t="str">
        <f>IF(Q23&lt;&gt;"",'Νέα ΦΣ'!O18,"")</f>
        <v/>
      </c>
      <c r="Y23" s="141" t="str">
        <f t="shared" si="9"/>
        <v/>
      </c>
      <c r="AA23" s="139" t="str">
        <f t="shared" si="10"/>
        <v/>
      </c>
      <c r="AB23" s="136" t="str">
        <f t="shared" si="11"/>
        <v/>
      </c>
      <c r="AC23" s="136" t="str">
        <f t="shared" si="12"/>
        <v/>
      </c>
      <c r="AD23" s="136" t="str">
        <f t="shared" si="13"/>
        <v/>
      </c>
      <c r="AE23" s="136" t="str">
        <f t="shared" si="14"/>
        <v/>
      </c>
      <c r="AF23" s="141" t="str">
        <f t="shared" si="15"/>
        <v/>
      </c>
      <c r="AG23" s="136" t="str">
        <f t="shared" si="16"/>
        <v/>
      </c>
      <c r="AH23" s="144" t="str">
        <f t="shared" si="17"/>
        <v/>
      </c>
      <c r="AI23" s="144" t="str">
        <f>IF(AA23&lt;&gt;"",Υπολογισμοί!H18,"")</f>
        <v/>
      </c>
      <c r="AJ23" s="146" t="str">
        <f>IF(AA23&lt;&gt;"",'Γενικά Δεδομένα'!$I$4,"")</f>
        <v/>
      </c>
      <c r="AK23" s="144" t="str">
        <f t="shared" si="18"/>
        <v/>
      </c>
      <c r="AM23" s="160"/>
      <c r="AO23" s="159" t="str">
        <f t="shared" si="19"/>
        <v/>
      </c>
      <c r="AP23" s="148" t="str">
        <f t="shared" si="20"/>
        <v/>
      </c>
      <c r="AQ23" s="148" t="str">
        <f t="shared" si="21"/>
        <v/>
      </c>
      <c r="AR23" s="148" t="str">
        <f t="shared" si="22"/>
        <v/>
      </c>
      <c r="AS23" s="141" t="str">
        <f>IF(AO23&lt;&gt;"",'Νέα ΦΣ'!I18+'Νέα ΦΣ'!J18,"")</f>
        <v/>
      </c>
      <c r="AT23" s="140" t="str">
        <f>IF(AO23&lt;&gt;"",'Νέα ΦΣ'!N18,"")</f>
        <v/>
      </c>
      <c r="AU23" s="140" t="str">
        <f>IF(AO23&lt;&gt;"",Υπολογισμοί!J18,"")</f>
        <v/>
      </c>
      <c r="AW23" s="148" t="str">
        <f>IF(Βραχίονες!C18&lt;&gt;"",Βραχίονες!F18+Βραχίονες!G18,"")</f>
        <v/>
      </c>
      <c r="AX23" s="140" t="str">
        <f>IF(Βραχίονες!C18&lt;&gt;"",Υπολογισμοί!K18,"")</f>
        <v/>
      </c>
      <c r="AY23" s="140" t="str">
        <f>IF(Βραχίονες!C18&lt;&gt;"",Υπολογισμοί!L18,"")</f>
        <v/>
      </c>
      <c r="AZ23" s="140" t="str">
        <f>IF(Βραχίονες!C18&lt;&gt;"",Υπολογισμοί!K18+Υπολογισμοί!L18,"")</f>
        <v/>
      </c>
      <c r="BB23" s="139" t="str">
        <f>IF('Λοιπός Εξοπλισμός'!A18&lt;&gt;"",'Λοιπός Εξοπλισμός'!A18,"")</f>
        <v/>
      </c>
      <c r="BC23" s="137" t="str">
        <f>IF('Λοιπός Εξοπλισμός'!B18&lt;&gt;"",'Λοιπός Εξοπλισμός'!B18,"")</f>
        <v/>
      </c>
      <c r="BD23" s="137" t="str">
        <f>IF('Λοιπός Εξοπλισμός'!C18&lt;&gt;"",'Λοιπός Εξοπλισμός'!C18,"")</f>
        <v/>
      </c>
      <c r="BE23" s="137" t="str">
        <f>IF('Λοιπός Εξοπλισμός'!G18&lt;&gt;"",'Λοιπός Εξοπλισμός'!G18,"")</f>
        <v/>
      </c>
      <c r="BF23" s="137" t="str">
        <f>IF('Λοιπός Εξοπλισμός'!H18&lt;&gt;"",'Λοιπός Εξοπλισμός'!H18,"")</f>
        <v/>
      </c>
      <c r="BG23" s="362" t="str">
        <f t="shared" si="23"/>
        <v/>
      </c>
    </row>
    <row r="24" spans="1:59" x14ac:dyDescent="0.2">
      <c r="A24" s="139" t="str">
        <f>IF('Συμβατικά ΦΣ'!B19&lt;&gt;"",'Συμβατικά ΦΣ'!C19,"")</f>
        <v/>
      </c>
      <c r="B24" s="137" t="str">
        <f>IF('Συμβατικά ΦΣ'!B19&lt;&gt;"",'Συμβατικά ΦΣ'!I19,"")</f>
        <v/>
      </c>
      <c r="C24" s="140" t="str">
        <f>IF('Συμβατικά ΦΣ'!B19&lt;&gt;"",'Συμβατικά ΦΣ'!J19,"")</f>
        <v/>
      </c>
      <c r="D24" s="141" t="str">
        <f>IF('Συμβατικά ΦΣ'!B19&lt;&gt;"",'Συμβατικά ΦΣ'!L19,"")</f>
        <v/>
      </c>
      <c r="E24" s="137" t="str">
        <f>IF('Συμβατικά ΦΣ'!B19&lt;&gt;"",'Συμβατικά ΦΣ'!K19,"")</f>
        <v/>
      </c>
      <c r="G24" s="139" t="str">
        <f t="shared" si="0"/>
        <v/>
      </c>
      <c r="H24" s="136" t="str">
        <f t="shared" si="1"/>
        <v/>
      </c>
      <c r="I24" s="140" t="str">
        <f t="shared" si="2"/>
        <v/>
      </c>
      <c r="J24" s="141" t="str">
        <f t="shared" si="3"/>
        <v/>
      </c>
      <c r="K24" s="141" t="str">
        <f t="shared" si="4"/>
        <v/>
      </c>
      <c r="L24" s="140" t="str">
        <f>IF(G24&lt;&gt;"",'Γενικά Δεδομένα'!$I$6*365,"")</f>
        <v/>
      </c>
      <c r="M24" s="144" t="str">
        <f>IF(G24&lt;&gt;"",Υπολογισμοί!G19,"")</f>
        <v/>
      </c>
      <c r="N24" s="145" t="str">
        <f>IF(G24&lt;&gt;"",'Γενικά Δεδομένα'!$I$4,"")</f>
        <v/>
      </c>
      <c r="O24" s="144" t="str">
        <f>IF(G24&lt;&gt;"",M24*'Γενικά Δεδομένα'!$I$4,"")</f>
        <v/>
      </c>
      <c r="Q24" s="155" t="str">
        <f t="shared" si="5"/>
        <v/>
      </c>
      <c r="R24" s="156" t="str">
        <f t="shared" si="6"/>
        <v/>
      </c>
      <c r="S24" s="157" t="str">
        <f t="shared" si="7"/>
        <v/>
      </c>
      <c r="T24" s="158"/>
      <c r="U24" s="159" t="str">
        <f>IF(Q24&lt;&gt;"",'Νέα ΦΣ'!D19,"")</f>
        <v/>
      </c>
      <c r="V24" s="148" t="str">
        <f>IF(Q24&lt;&gt;"",'Νέα ΦΣ'!M19,"")</f>
        <v/>
      </c>
      <c r="W24" s="148" t="str">
        <f t="shared" si="8"/>
        <v/>
      </c>
      <c r="X24" s="148" t="str">
        <f>IF(Q24&lt;&gt;"",'Νέα ΦΣ'!O19,"")</f>
        <v/>
      </c>
      <c r="Y24" s="141" t="str">
        <f t="shared" si="9"/>
        <v/>
      </c>
      <c r="AA24" s="139" t="str">
        <f t="shared" si="10"/>
        <v/>
      </c>
      <c r="AB24" s="136" t="str">
        <f t="shared" si="11"/>
        <v/>
      </c>
      <c r="AC24" s="136" t="str">
        <f t="shared" si="12"/>
        <v/>
      </c>
      <c r="AD24" s="136" t="str">
        <f t="shared" si="13"/>
        <v/>
      </c>
      <c r="AE24" s="136" t="str">
        <f t="shared" si="14"/>
        <v/>
      </c>
      <c r="AF24" s="141" t="str">
        <f t="shared" si="15"/>
        <v/>
      </c>
      <c r="AG24" s="136" t="str">
        <f t="shared" si="16"/>
        <v/>
      </c>
      <c r="AH24" s="144" t="str">
        <f t="shared" si="17"/>
        <v/>
      </c>
      <c r="AI24" s="144" t="str">
        <f>IF(AA24&lt;&gt;"",Υπολογισμοί!H19,"")</f>
        <v/>
      </c>
      <c r="AJ24" s="146" t="str">
        <f>IF(AA24&lt;&gt;"",'Γενικά Δεδομένα'!$I$4,"")</f>
        <v/>
      </c>
      <c r="AK24" s="144" t="str">
        <f t="shared" si="18"/>
        <v/>
      </c>
      <c r="AM24" s="160"/>
      <c r="AO24" s="159" t="str">
        <f t="shared" si="19"/>
        <v/>
      </c>
      <c r="AP24" s="148" t="str">
        <f t="shared" si="20"/>
        <v/>
      </c>
      <c r="AQ24" s="148" t="str">
        <f t="shared" si="21"/>
        <v/>
      </c>
      <c r="AR24" s="148" t="str">
        <f t="shared" si="22"/>
        <v/>
      </c>
      <c r="AS24" s="141" t="str">
        <f>IF(AO24&lt;&gt;"",'Νέα ΦΣ'!I19+'Νέα ΦΣ'!J19,"")</f>
        <v/>
      </c>
      <c r="AT24" s="140" t="str">
        <f>IF(AO24&lt;&gt;"",'Νέα ΦΣ'!N19,"")</f>
        <v/>
      </c>
      <c r="AU24" s="140" t="str">
        <f>IF(AO24&lt;&gt;"",Υπολογισμοί!J19,"")</f>
        <v/>
      </c>
      <c r="AW24" s="148" t="str">
        <f>IF(Βραχίονες!C19&lt;&gt;"",Βραχίονες!F19+Βραχίονες!G19,"")</f>
        <v/>
      </c>
      <c r="AX24" s="140" t="str">
        <f>IF(Βραχίονες!C19&lt;&gt;"",Υπολογισμοί!K19,"")</f>
        <v/>
      </c>
      <c r="AY24" s="140" t="str">
        <f>IF(Βραχίονες!C19&lt;&gt;"",Υπολογισμοί!L19,"")</f>
        <v/>
      </c>
      <c r="AZ24" s="140" t="str">
        <f>IF(Βραχίονες!C19&lt;&gt;"",Υπολογισμοί!K19+Υπολογισμοί!L19,"")</f>
        <v/>
      </c>
      <c r="BB24" s="139" t="str">
        <f>IF('Λοιπός Εξοπλισμός'!A19&lt;&gt;"",'Λοιπός Εξοπλισμός'!A19,"")</f>
        <v/>
      </c>
      <c r="BC24" s="137" t="str">
        <f>IF('Λοιπός Εξοπλισμός'!B19&lt;&gt;"",'Λοιπός Εξοπλισμός'!B19,"")</f>
        <v/>
      </c>
      <c r="BD24" s="137" t="str">
        <f>IF('Λοιπός Εξοπλισμός'!C19&lt;&gt;"",'Λοιπός Εξοπλισμός'!C19,"")</f>
        <v/>
      </c>
      <c r="BE24" s="137" t="str">
        <f>IF('Λοιπός Εξοπλισμός'!G19&lt;&gt;"",'Λοιπός Εξοπλισμός'!G19,"")</f>
        <v/>
      </c>
      <c r="BF24" s="137" t="str">
        <f>IF('Λοιπός Εξοπλισμός'!H19&lt;&gt;"",'Λοιπός Εξοπλισμός'!H19,"")</f>
        <v/>
      </c>
      <c r="BG24" s="362" t="str">
        <f t="shared" si="23"/>
        <v/>
      </c>
    </row>
    <row r="25" spans="1:59" x14ac:dyDescent="0.2">
      <c r="A25" s="139" t="str">
        <f>IF('Συμβατικά ΦΣ'!B20&lt;&gt;"",'Συμβατικά ΦΣ'!C20,"")</f>
        <v/>
      </c>
      <c r="B25" s="137" t="str">
        <f>IF('Συμβατικά ΦΣ'!B20&lt;&gt;"",'Συμβατικά ΦΣ'!I20,"")</f>
        <v/>
      </c>
      <c r="C25" s="140" t="str">
        <f>IF('Συμβατικά ΦΣ'!B20&lt;&gt;"",'Συμβατικά ΦΣ'!J20,"")</f>
        <v/>
      </c>
      <c r="D25" s="141" t="str">
        <f>IF('Συμβατικά ΦΣ'!B20&lt;&gt;"",'Συμβατικά ΦΣ'!L20,"")</f>
        <v/>
      </c>
      <c r="E25" s="137" t="str">
        <f>IF('Συμβατικά ΦΣ'!B20&lt;&gt;"",'Συμβατικά ΦΣ'!K20,"")</f>
        <v/>
      </c>
      <c r="G25" s="139" t="str">
        <f t="shared" si="0"/>
        <v/>
      </c>
      <c r="H25" s="136" t="str">
        <f t="shared" si="1"/>
        <v/>
      </c>
      <c r="I25" s="140" t="str">
        <f t="shared" si="2"/>
        <v/>
      </c>
      <c r="J25" s="141" t="str">
        <f t="shared" si="3"/>
        <v/>
      </c>
      <c r="K25" s="141" t="str">
        <f t="shared" si="4"/>
        <v/>
      </c>
      <c r="L25" s="140" t="str">
        <f>IF(G25&lt;&gt;"",'Γενικά Δεδομένα'!$I$6*365,"")</f>
        <v/>
      </c>
      <c r="M25" s="144" t="str">
        <f>IF(G25&lt;&gt;"",Υπολογισμοί!G20,"")</f>
        <v/>
      </c>
      <c r="N25" s="145" t="str">
        <f>IF(G25&lt;&gt;"",'Γενικά Δεδομένα'!$I$4,"")</f>
        <v/>
      </c>
      <c r="O25" s="144" t="str">
        <f>IF(G25&lt;&gt;"",M25*'Γενικά Δεδομένα'!$I$4,"")</f>
        <v/>
      </c>
      <c r="Q25" s="155" t="str">
        <f t="shared" si="5"/>
        <v/>
      </c>
      <c r="R25" s="156" t="str">
        <f t="shared" si="6"/>
        <v/>
      </c>
      <c r="S25" s="157" t="str">
        <f t="shared" si="7"/>
        <v/>
      </c>
      <c r="T25" s="158"/>
      <c r="U25" s="159" t="str">
        <f>IF(Q25&lt;&gt;"",'Νέα ΦΣ'!D20,"")</f>
        <v/>
      </c>
      <c r="V25" s="148" t="str">
        <f>IF(Q25&lt;&gt;"",'Νέα ΦΣ'!M20,"")</f>
        <v/>
      </c>
      <c r="W25" s="148" t="str">
        <f t="shared" si="8"/>
        <v/>
      </c>
      <c r="X25" s="148" t="str">
        <f>IF(Q25&lt;&gt;"",'Νέα ΦΣ'!O20,"")</f>
        <v/>
      </c>
      <c r="Y25" s="141" t="str">
        <f t="shared" si="9"/>
        <v/>
      </c>
      <c r="AA25" s="139" t="str">
        <f t="shared" si="10"/>
        <v/>
      </c>
      <c r="AB25" s="136" t="str">
        <f t="shared" si="11"/>
        <v/>
      </c>
      <c r="AC25" s="136" t="str">
        <f t="shared" si="12"/>
        <v/>
      </c>
      <c r="AD25" s="136" t="str">
        <f t="shared" si="13"/>
        <v/>
      </c>
      <c r="AE25" s="136" t="str">
        <f t="shared" si="14"/>
        <v/>
      </c>
      <c r="AF25" s="141" t="str">
        <f t="shared" si="15"/>
        <v/>
      </c>
      <c r="AG25" s="136" t="str">
        <f t="shared" si="16"/>
        <v/>
      </c>
      <c r="AH25" s="144" t="str">
        <f t="shared" si="17"/>
        <v/>
      </c>
      <c r="AI25" s="144" t="str">
        <f>IF(AA25&lt;&gt;"",Υπολογισμοί!H20,"")</f>
        <v/>
      </c>
      <c r="AJ25" s="146" t="str">
        <f>IF(AA25&lt;&gt;"",'Γενικά Δεδομένα'!$I$4,"")</f>
        <v/>
      </c>
      <c r="AK25" s="144" t="str">
        <f t="shared" si="18"/>
        <v/>
      </c>
      <c r="AM25" s="160"/>
      <c r="AO25" s="159" t="str">
        <f t="shared" si="19"/>
        <v/>
      </c>
      <c r="AP25" s="148" t="str">
        <f t="shared" si="20"/>
        <v/>
      </c>
      <c r="AQ25" s="148" t="str">
        <f t="shared" si="21"/>
        <v/>
      </c>
      <c r="AR25" s="148" t="str">
        <f t="shared" si="22"/>
        <v/>
      </c>
      <c r="AS25" s="141" t="str">
        <f>IF(AO25&lt;&gt;"",'Νέα ΦΣ'!I20+'Νέα ΦΣ'!J20,"")</f>
        <v/>
      </c>
      <c r="AT25" s="140" t="str">
        <f>IF(AO25&lt;&gt;"",'Νέα ΦΣ'!N20,"")</f>
        <v/>
      </c>
      <c r="AU25" s="140" t="str">
        <f>IF(AO25&lt;&gt;"",Υπολογισμοί!J20,"")</f>
        <v/>
      </c>
      <c r="AW25" s="148" t="str">
        <f>IF(Βραχίονες!C20&lt;&gt;"",Βραχίονες!F20+Βραχίονες!G20,"")</f>
        <v/>
      </c>
      <c r="AX25" s="140" t="str">
        <f>IF(Βραχίονες!C20&lt;&gt;"",Υπολογισμοί!K20,"")</f>
        <v/>
      </c>
      <c r="AY25" s="140" t="str">
        <f>IF(Βραχίονες!C20&lt;&gt;"",Υπολογισμοί!L20,"")</f>
        <v/>
      </c>
      <c r="AZ25" s="140" t="str">
        <f>IF(Βραχίονες!C20&lt;&gt;"",Υπολογισμοί!K20+Υπολογισμοί!L20,"")</f>
        <v/>
      </c>
      <c r="BB25" s="139" t="str">
        <f>IF('Λοιπός Εξοπλισμός'!A20&lt;&gt;"",'Λοιπός Εξοπλισμός'!A20,"")</f>
        <v/>
      </c>
      <c r="BC25" s="137" t="str">
        <f>IF('Λοιπός Εξοπλισμός'!B20&lt;&gt;"",'Λοιπός Εξοπλισμός'!B20,"")</f>
        <v/>
      </c>
      <c r="BD25" s="137" t="str">
        <f>IF('Λοιπός Εξοπλισμός'!C20&lt;&gt;"",'Λοιπός Εξοπλισμός'!C20,"")</f>
        <v/>
      </c>
      <c r="BE25" s="137" t="str">
        <f>IF('Λοιπός Εξοπλισμός'!G20&lt;&gt;"",'Λοιπός Εξοπλισμός'!G20,"")</f>
        <v/>
      </c>
      <c r="BF25" s="137" t="str">
        <f>IF('Λοιπός Εξοπλισμός'!H20&lt;&gt;"",'Λοιπός Εξοπλισμός'!H20,"")</f>
        <v/>
      </c>
      <c r="BG25" s="362" t="str">
        <f t="shared" si="23"/>
        <v/>
      </c>
    </row>
    <row r="26" spans="1:59" x14ac:dyDescent="0.2">
      <c r="A26" s="139" t="str">
        <f>IF('Συμβατικά ΦΣ'!B21&lt;&gt;"",'Συμβατικά ΦΣ'!C21,"")</f>
        <v/>
      </c>
      <c r="B26" s="137" t="str">
        <f>IF('Συμβατικά ΦΣ'!B21&lt;&gt;"",'Συμβατικά ΦΣ'!I21,"")</f>
        <v/>
      </c>
      <c r="C26" s="140" t="str">
        <f>IF('Συμβατικά ΦΣ'!B21&lt;&gt;"",'Συμβατικά ΦΣ'!J21,"")</f>
        <v/>
      </c>
      <c r="D26" s="141" t="str">
        <f>IF('Συμβατικά ΦΣ'!B21&lt;&gt;"",'Συμβατικά ΦΣ'!L21,"")</f>
        <v/>
      </c>
      <c r="E26" s="137" t="str">
        <f>IF('Συμβατικά ΦΣ'!B21&lt;&gt;"",'Συμβατικά ΦΣ'!K21,"")</f>
        <v/>
      </c>
      <c r="G26" s="139" t="str">
        <f t="shared" si="0"/>
        <v/>
      </c>
      <c r="H26" s="136" t="str">
        <f t="shared" si="1"/>
        <v/>
      </c>
      <c r="I26" s="140" t="str">
        <f t="shared" si="2"/>
        <v/>
      </c>
      <c r="J26" s="141" t="str">
        <f t="shared" si="3"/>
        <v/>
      </c>
      <c r="K26" s="141" t="str">
        <f t="shared" si="4"/>
        <v/>
      </c>
      <c r="L26" s="140" t="str">
        <f>IF(G26&lt;&gt;"",'Γενικά Δεδομένα'!$I$6*365,"")</f>
        <v/>
      </c>
      <c r="M26" s="144" t="str">
        <f>IF(G26&lt;&gt;"",Υπολογισμοί!G21,"")</f>
        <v/>
      </c>
      <c r="N26" s="145" t="str">
        <f>IF(G26&lt;&gt;"",'Γενικά Δεδομένα'!$I$4,"")</f>
        <v/>
      </c>
      <c r="O26" s="144" t="str">
        <f>IF(G26&lt;&gt;"",M26*'Γενικά Δεδομένα'!$I$4,"")</f>
        <v/>
      </c>
      <c r="Q26" s="155" t="str">
        <f t="shared" si="5"/>
        <v/>
      </c>
      <c r="R26" s="156" t="str">
        <f t="shared" si="6"/>
        <v/>
      </c>
      <c r="S26" s="157" t="str">
        <f t="shared" si="7"/>
        <v/>
      </c>
      <c r="T26" s="158"/>
      <c r="U26" s="159" t="str">
        <f>IF(Q26&lt;&gt;"",'Νέα ΦΣ'!D21,"")</f>
        <v/>
      </c>
      <c r="V26" s="148" t="str">
        <f>IF(Q26&lt;&gt;"",'Νέα ΦΣ'!M21,"")</f>
        <v/>
      </c>
      <c r="W26" s="148" t="str">
        <f t="shared" si="8"/>
        <v/>
      </c>
      <c r="X26" s="148" t="str">
        <f>IF(Q26&lt;&gt;"",'Νέα ΦΣ'!O21,"")</f>
        <v/>
      </c>
      <c r="Y26" s="141" t="str">
        <f t="shared" si="9"/>
        <v/>
      </c>
      <c r="AA26" s="139" t="str">
        <f t="shared" si="10"/>
        <v/>
      </c>
      <c r="AB26" s="136" t="str">
        <f t="shared" si="11"/>
        <v/>
      </c>
      <c r="AC26" s="136" t="str">
        <f t="shared" si="12"/>
        <v/>
      </c>
      <c r="AD26" s="136" t="str">
        <f t="shared" si="13"/>
        <v/>
      </c>
      <c r="AE26" s="136" t="str">
        <f t="shared" si="14"/>
        <v/>
      </c>
      <c r="AF26" s="141" t="str">
        <f t="shared" si="15"/>
        <v/>
      </c>
      <c r="AG26" s="136" t="str">
        <f t="shared" si="16"/>
        <v/>
      </c>
      <c r="AH26" s="144" t="str">
        <f t="shared" si="17"/>
        <v/>
      </c>
      <c r="AI26" s="144" t="str">
        <f>IF(AA26&lt;&gt;"",Υπολογισμοί!H21,"")</f>
        <v/>
      </c>
      <c r="AJ26" s="146" t="str">
        <f>IF(AA26&lt;&gt;"",'Γενικά Δεδομένα'!$I$4,"")</f>
        <v/>
      </c>
      <c r="AK26" s="144" t="str">
        <f t="shared" si="18"/>
        <v/>
      </c>
      <c r="AM26" s="160"/>
      <c r="AO26" s="159" t="str">
        <f t="shared" si="19"/>
        <v/>
      </c>
      <c r="AP26" s="148" t="str">
        <f t="shared" si="20"/>
        <v/>
      </c>
      <c r="AQ26" s="148" t="str">
        <f t="shared" si="21"/>
        <v/>
      </c>
      <c r="AR26" s="148" t="str">
        <f t="shared" si="22"/>
        <v/>
      </c>
      <c r="AS26" s="141" t="str">
        <f>IF(AO26&lt;&gt;"",'Νέα ΦΣ'!I21+'Νέα ΦΣ'!J21,"")</f>
        <v/>
      </c>
      <c r="AT26" s="140" t="str">
        <f>IF(AO26&lt;&gt;"",'Νέα ΦΣ'!N21,"")</f>
        <v/>
      </c>
      <c r="AU26" s="140" t="str">
        <f>IF(AO26&lt;&gt;"",Υπολογισμοί!J21,"")</f>
        <v/>
      </c>
      <c r="AW26" s="148" t="str">
        <f>IF(Βραχίονες!C21&lt;&gt;"",Βραχίονες!F21+Βραχίονες!G21,"")</f>
        <v/>
      </c>
      <c r="AX26" s="140" t="str">
        <f>IF(Βραχίονες!C21&lt;&gt;"",Υπολογισμοί!K21,"")</f>
        <v/>
      </c>
      <c r="AY26" s="140" t="str">
        <f>IF(Βραχίονες!C21&lt;&gt;"",Υπολογισμοί!L21,"")</f>
        <v/>
      </c>
      <c r="AZ26" s="140" t="str">
        <f>IF(Βραχίονες!C21&lt;&gt;"",Υπολογισμοί!K21+Υπολογισμοί!L21,"")</f>
        <v/>
      </c>
      <c r="BB26" s="139" t="str">
        <f>IF('Λοιπός Εξοπλισμός'!A21&lt;&gt;"",'Λοιπός Εξοπλισμός'!A21,"")</f>
        <v/>
      </c>
      <c r="BC26" s="137" t="str">
        <f>IF('Λοιπός Εξοπλισμός'!B21&lt;&gt;"",'Λοιπός Εξοπλισμός'!B21,"")</f>
        <v/>
      </c>
      <c r="BD26" s="137" t="str">
        <f>IF('Λοιπός Εξοπλισμός'!C21&lt;&gt;"",'Λοιπός Εξοπλισμός'!C21,"")</f>
        <v/>
      </c>
      <c r="BE26" s="137" t="str">
        <f>IF('Λοιπός Εξοπλισμός'!G21&lt;&gt;"",'Λοιπός Εξοπλισμός'!G21,"")</f>
        <v/>
      </c>
      <c r="BF26" s="137" t="str">
        <f>IF('Λοιπός Εξοπλισμός'!H21&lt;&gt;"",'Λοιπός Εξοπλισμός'!H21,"")</f>
        <v/>
      </c>
      <c r="BG26" s="362" t="str">
        <f t="shared" si="23"/>
        <v/>
      </c>
    </row>
    <row r="27" spans="1:59" x14ac:dyDescent="0.2">
      <c r="A27" s="139" t="str">
        <f>IF('Συμβατικά ΦΣ'!B22&lt;&gt;"",'Συμβατικά ΦΣ'!C22,"")</f>
        <v/>
      </c>
      <c r="B27" s="137" t="str">
        <f>IF('Συμβατικά ΦΣ'!B22&lt;&gt;"",'Συμβατικά ΦΣ'!I22,"")</f>
        <v/>
      </c>
      <c r="C27" s="140" t="str">
        <f>IF('Συμβατικά ΦΣ'!B22&lt;&gt;"",'Συμβατικά ΦΣ'!J22,"")</f>
        <v/>
      </c>
      <c r="D27" s="141" t="str">
        <f>IF('Συμβατικά ΦΣ'!B22&lt;&gt;"",'Συμβατικά ΦΣ'!L22,"")</f>
        <v/>
      </c>
      <c r="E27" s="137" t="str">
        <f>IF('Συμβατικά ΦΣ'!B22&lt;&gt;"",'Συμβατικά ΦΣ'!K22,"")</f>
        <v/>
      </c>
      <c r="G27" s="139" t="str">
        <f t="shared" si="0"/>
        <v/>
      </c>
      <c r="H27" s="136" t="str">
        <f t="shared" si="1"/>
        <v/>
      </c>
      <c r="I27" s="140" t="str">
        <f t="shared" si="2"/>
        <v/>
      </c>
      <c r="J27" s="141" t="str">
        <f t="shared" si="3"/>
        <v/>
      </c>
      <c r="K27" s="141" t="str">
        <f t="shared" si="4"/>
        <v/>
      </c>
      <c r="L27" s="140" t="str">
        <f>IF(G27&lt;&gt;"",'Γενικά Δεδομένα'!$I$6*365,"")</f>
        <v/>
      </c>
      <c r="M27" s="144" t="str">
        <f>IF(G27&lt;&gt;"",Υπολογισμοί!G22,"")</f>
        <v/>
      </c>
      <c r="N27" s="145" t="str">
        <f>IF(G27&lt;&gt;"",'Γενικά Δεδομένα'!$I$4,"")</f>
        <v/>
      </c>
      <c r="O27" s="144" t="str">
        <f>IF(G27&lt;&gt;"",M27*'Γενικά Δεδομένα'!$I$4,"")</f>
        <v/>
      </c>
      <c r="Q27" s="155" t="str">
        <f t="shared" si="5"/>
        <v/>
      </c>
      <c r="R27" s="156" t="str">
        <f t="shared" si="6"/>
        <v/>
      </c>
      <c r="S27" s="157" t="str">
        <f t="shared" si="7"/>
        <v/>
      </c>
      <c r="T27" s="158"/>
      <c r="U27" s="159" t="str">
        <f>IF(Q27&lt;&gt;"",'Νέα ΦΣ'!D22,"")</f>
        <v/>
      </c>
      <c r="V27" s="148" t="str">
        <f>IF(Q27&lt;&gt;"",'Νέα ΦΣ'!M22,"")</f>
        <v/>
      </c>
      <c r="W27" s="148" t="str">
        <f t="shared" si="8"/>
        <v/>
      </c>
      <c r="X27" s="148" t="str">
        <f>IF(Q27&lt;&gt;"",'Νέα ΦΣ'!O22,"")</f>
        <v/>
      </c>
      <c r="Y27" s="141" t="str">
        <f t="shared" si="9"/>
        <v/>
      </c>
      <c r="AA27" s="139" t="str">
        <f t="shared" si="10"/>
        <v/>
      </c>
      <c r="AB27" s="136" t="str">
        <f t="shared" si="11"/>
        <v/>
      </c>
      <c r="AC27" s="136" t="str">
        <f t="shared" si="12"/>
        <v/>
      </c>
      <c r="AD27" s="136" t="str">
        <f t="shared" si="13"/>
        <v/>
      </c>
      <c r="AE27" s="136" t="str">
        <f t="shared" si="14"/>
        <v/>
      </c>
      <c r="AF27" s="141" t="str">
        <f t="shared" si="15"/>
        <v/>
      </c>
      <c r="AG27" s="136" t="str">
        <f t="shared" si="16"/>
        <v/>
      </c>
      <c r="AH27" s="144" t="str">
        <f t="shared" si="17"/>
        <v/>
      </c>
      <c r="AI27" s="144" t="str">
        <f>IF(AA27&lt;&gt;"",Υπολογισμοί!H22,"")</f>
        <v/>
      </c>
      <c r="AJ27" s="146" t="str">
        <f>IF(AA27&lt;&gt;"",'Γενικά Δεδομένα'!$I$4,"")</f>
        <v/>
      </c>
      <c r="AK27" s="144" t="str">
        <f t="shared" si="18"/>
        <v/>
      </c>
      <c r="AM27" s="160"/>
      <c r="AO27" s="159" t="str">
        <f t="shared" si="19"/>
        <v/>
      </c>
      <c r="AP27" s="148" t="str">
        <f t="shared" si="20"/>
        <v/>
      </c>
      <c r="AQ27" s="148" t="str">
        <f t="shared" si="21"/>
        <v/>
      </c>
      <c r="AR27" s="148" t="str">
        <f t="shared" si="22"/>
        <v/>
      </c>
      <c r="AS27" s="141" t="str">
        <f>IF(AO27&lt;&gt;"",'Νέα ΦΣ'!I22+'Νέα ΦΣ'!J22,"")</f>
        <v/>
      </c>
      <c r="AT27" s="140" t="str">
        <f>IF(AO27&lt;&gt;"",'Νέα ΦΣ'!N22,"")</f>
        <v/>
      </c>
      <c r="AU27" s="140" t="str">
        <f>IF(AO27&lt;&gt;"",Υπολογισμοί!J22,"")</f>
        <v/>
      </c>
      <c r="AW27" s="148" t="str">
        <f>IF(Βραχίονες!C22&lt;&gt;"",Βραχίονες!F22+Βραχίονες!G22,"")</f>
        <v/>
      </c>
      <c r="AX27" s="140" t="str">
        <f>IF(Βραχίονες!C22&lt;&gt;"",Υπολογισμοί!K22,"")</f>
        <v/>
      </c>
      <c r="AY27" s="140" t="str">
        <f>IF(Βραχίονες!C22&lt;&gt;"",Υπολογισμοί!L22,"")</f>
        <v/>
      </c>
      <c r="AZ27" s="140" t="str">
        <f>IF(Βραχίονες!C22&lt;&gt;"",Υπολογισμοί!K22+Υπολογισμοί!L22,"")</f>
        <v/>
      </c>
      <c r="BB27" s="139" t="str">
        <f>IF('Λοιπός Εξοπλισμός'!A22&lt;&gt;"",'Λοιπός Εξοπλισμός'!A22,"")</f>
        <v/>
      </c>
      <c r="BC27" s="137" t="str">
        <f>IF('Λοιπός Εξοπλισμός'!B22&lt;&gt;"",'Λοιπός Εξοπλισμός'!B22,"")</f>
        <v/>
      </c>
      <c r="BD27" s="137" t="str">
        <f>IF('Λοιπός Εξοπλισμός'!C22&lt;&gt;"",'Λοιπός Εξοπλισμός'!C22,"")</f>
        <v/>
      </c>
      <c r="BE27" s="137" t="str">
        <f>IF('Λοιπός Εξοπλισμός'!G22&lt;&gt;"",'Λοιπός Εξοπλισμός'!G22,"")</f>
        <v/>
      </c>
      <c r="BF27" s="137" t="str">
        <f>IF('Λοιπός Εξοπλισμός'!H22&lt;&gt;"",'Λοιπός Εξοπλισμός'!H22,"")</f>
        <v/>
      </c>
      <c r="BG27" s="362" t="str">
        <f t="shared" si="23"/>
        <v/>
      </c>
    </row>
    <row r="28" spans="1:59" x14ac:dyDescent="0.2">
      <c r="A28" s="139" t="str">
        <f>IF('Συμβατικά ΦΣ'!B23&lt;&gt;"",'Συμβατικά ΦΣ'!C23,"")</f>
        <v/>
      </c>
      <c r="B28" s="137" t="str">
        <f>IF('Συμβατικά ΦΣ'!B23&lt;&gt;"",'Συμβατικά ΦΣ'!I23,"")</f>
        <v/>
      </c>
      <c r="C28" s="140" t="str">
        <f>IF('Συμβατικά ΦΣ'!B23&lt;&gt;"",'Συμβατικά ΦΣ'!J23,"")</f>
        <v/>
      </c>
      <c r="D28" s="141" t="str">
        <f>IF('Συμβατικά ΦΣ'!B23&lt;&gt;"",'Συμβατικά ΦΣ'!L23,"")</f>
        <v/>
      </c>
      <c r="E28" s="137" t="str">
        <f>IF('Συμβατικά ΦΣ'!B23&lt;&gt;"",'Συμβατικά ΦΣ'!K23,"")</f>
        <v/>
      </c>
      <c r="G28" s="139" t="str">
        <f t="shared" si="0"/>
        <v/>
      </c>
      <c r="H28" s="136" t="str">
        <f t="shared" si="1"/>
        <v/>
      </c>
      <c r="I28" s="140" t="str">
        <f t="shared" si="2"/>
        <v/>
      </c>
      <c r="J28" s="141" t="str">
        <f t="shared" si="3"/>
        <v/>
      </c>
      <c r="K28" s="141" t="str">
        <f t="shared" si="4"/>
        <v/>
      </c>
      <c r="L28" s="140" t="str">
        <f>IF(G28&lt;&gt;"",'Γενικά Δεδομένα'!$I$6*365,"")</f>
        <v/>
      </c>
      <c r="M28" s="144" t="str">
        <f>IF(G28&lt;&gt;"",Υπολογισμοί!G23,"")</f>
        <v/>
      </c>
      <c r="N28" s="145" t="str">
        <f>IF(G28&lt;&gt;"",'Γενικά Δεδομένα'!$I$4,"")</f>
        <v/>
      </c>
      <c r="O28" s="144" t="str">
        <f>IF(G28&lt;&gt;"",M28*'Γενικά Δεδομένα'!$I$4,"")</f>
        <v/>
      </c>
      <c r="Q28" s="155" t="str">
        <f t="shared" si="5"/>
        <v/>
      </c>
      <c r="R28" s="156" t="str">
        <f t="shared" si="6"/>
        <v/>
      </c>
      <c r="S28" s="157" t="str">
        <f t="shared" si="7"/>
        <v/>
      </c>
      <c r="T28" s="158"/>
      <c r="U28" s="159" t="str">
        <f>IF(Q28&lt;&gt;"",'Νέα ΦΣ'!D23,"")</f>
        <v/>
      </c>
      <c r="V28" s="148" t="str">
        <f>IF(Q28&lt;&gt;"",'Νέα ΦΣ'!M23,"")</f>
        <v/>
      </c>
      <c r="W28" s="148" t="str">
        <f t="shared" si="8"/>
        <v/>
      </c>
      <c r="X28" s="148" t="str">
        <f>IF(Q28&lt;&gt;"",'Νέα ΦΣ'!O23,"")</f>
        <v/>
      </c>
      <c r="Y28" s="141" t="str">
        <f t="shared" si="9"/>
        <v/>
      </c>
      <c r="AA28" s="139" t="str">
        <f t="shared" si="10"/>
        <v/>
      </c>
      <c r="AB28" s="136" t="str">
        <f t="shared" si="11"/>
        <v/>
      </c>
      <c r="AC28" s="136" t="str">
        <f t="shared" si="12"/>
        <v/>
      </c>
      <c r="AD28" s="136" t="str">
        <f t="shared" si="13"/>
        <v/>
      </c>
      <c r="AE28" s="136" t="str">
        <f t="shared" si="14"/>
        <v/>
      </c>
      <c r="AF28" s="141" t="str">
        <f t="shared" si="15"/>
        <v/>
      </c>
      <c r="AG28" s="136" t="str">
        <f t="shared" si="16"/>
        <v/>
      </c>
      <c r="AH28" s="144" t="str">
        <f t="shared" si="17"/>
        <v/>
      </c>
      <c r="AI28" s="144" t="str">
        <f>IF(AA28&lt;&gt;"",Υπολογισμοί!H23,"")</f>
        <v/>
      </c>
      <c r="AJ28" s="146" t="str">
        <f>IF(AA28&lt;&gt;"",'Γενικά Δεδομένα'!$I$4,"")</f>
        <v/>
      </c>
      <c r="AK28" s="144" t="str">
        <f t="shared" si="18"/>
        <v/>
      </c>
      <c r="AM28" s="160"/>
      <c r="AO28" s="159" t="str">
        <f t="shared" si="19"/>
        <v/>
      </c>
      <c r="AP28" s="148" t="str">
        <f t="shared" si="20"/>
        <v/>
      </c>
      <c r="AQ28" s="148" t="str">
        <f t="shared" si="21"/>
        <v/>
      </c>
      <c r="AR28" s="148" t="str">
        <f t="shared" si="22"/>
        <v/>
      </c>
      <c r="AS28" s="141" t="str">
        <f>IF(AO28&lt;&gt;"",'Νέα ΦΣ'!I23+'Νέα ΦΣ'!J23,"")</f>
        <v/>
      </c>
      <c r="AT28" s="140" t="str">
        <f>IF(AO28&lt;&gt;"",'Νέα ΦΣ'!N23,"")</f>
        <v/>
      </c>
      <c r="AU28" s="140" t="str">
        <f>IF(AO28&lt;&gt;"",Υπολογισμοί!J23,"")</f>
        <v/>
      </c>
      <c r="AW28" s="148" t="str">
        <f>IF(Βραχίονες!C23&lt;&gt;"",Βραχίονες!F23+Βραχίονες!G23,"")</f>
        <v/>
      </c>
      <c r="AX28" s="140" t="str">
        <f>IF(Βραχίονες!C23&lt;&gt;"",Υπολογισμοί!K23,"")</f>
        <v/>
      </c>
      <c r="AY28" s="140" t="str">
        <f>IF(Βραχίονες!C23&lt;&gt;"",Υπολογισμοί!L23,"")</f>
        <v/>
      </c>
      <c r="AZ28" s="140" t="str">
        <f>IF(Βραχίονες!C23&lt;&gt;"",Υπολογισμοί!K23+Υπολογισμοί!L23,"")</f>
        <v/>
      </c>
      <c r="BB28" s="139" t="str">
        <f>IF('Λοιπός Εξοπλισμός'!A23&lt;&gt;"",'Λοιπός Εξοπλισμός'!A23,"")</f>
        <v/>
      </c>
      <c r="BC28" s="137" t="str">
        <f>IF('Λοιπός Εξοπλισμός'!B23&lt;&gt;"",'Λοιπός Εξοπλισμός'!B23,"")</f>
        <v/>
      </c>
      <c r="BD28" s="137" t="str">
        <f>IF('Λοιπός Εξοπλισμός'!C23&lt;&gt;"",'Λοιπός Εξοπλισμός'!C23,"")</f>
        <v/>
      </c>
      <c r="BE28" s="137" t="str">
        <f>IF('Λοιπός Εξοπλισμός'!G23&lt;&gt;"",'Λοιπός Εξοπλισμός'!G23,"")</f>
        <v/>
      </c>
      <c r="BF28" s="137" t="str">
        <f>IF('Λοιπός Εξοπλισμός'!H23&lt;&gt;"",'Λοιπός Εξοπλισμός'!H23,"")</f>
        <v/>
      </c>
      <c r="BG28" s="362" t="str">
        <f t="shared" si="23"/>
        <v/>
      </c>
    </row>
    <row r="29" spans="1:59" x14ac:dyDescent="0.2">
      <c r="A29" s="139" t="str">
        <f>IF('Συμβατικά ΦΣ'!B24&lt;&gt;"",'Συμβατικά ΦΣ'!C24,"")</f>
        <v/>
      </c>
      <c r="B29" s="137" t="str">
        <f>IF('Συμβατικά ΦΣ'!B24&lt;&gt;"",'Συμβατικά ΦΣ'!I24,"")</f>
        <v/>
      </c>
      <c r="C29" s="140" t="str">
        <f>IF('Συμβατικά ΦΣ'!B24&lt;&gt;"",'Συμβατικά ΦΣ'!J24,"")</f>
        <v/>
      </c>
      <c r="D29" s="141" t="str">
        <f>IF('Συμβατικά ΦΣ'!B24&lt;&gt;"",'Συμβατικά ΦΣ'!L24,"")</f>
        <v/>
      </c>
      <c r="E29" s="137" t="str">
        <f>IF('Συμβατικά ΦΣ'!B24&lt;&gt;"",'Συμβατικά ΦΣ'!K24,"")</f>
        <v/>
      </c>
      <c r="G29" s="139" t="str">
        <f t="shared" si="0"/>
        <v/>
      </c>
      <c r="H29" s="136" t="str">
        <f t="shared" si="1"/>
        <v/>
      </c>
      <c r="I29" s="140" t="str">
        <f t="shared" si="2"/>
        <v/>
      </c>
      <c r="J29" s="141" t="str">
        <f t="shared" si="3"/>
        <v/>
      </c>
      <c r="K29" s="141" t="str">
        <f t="shared" si="4"/>
        <v/>
      </c>
      <c r="L29" s="140" t="str">
        <f>IF(G29&lt;&gt;"",'Γενικά Δεδομένα'!$I$6*365,"")</f>
        <v/>
      </c>
      <c r="M29" s="144" t="str">
        <f>IF(G29&lt;&gt;"",Υπολογισμοί!G24,"")</f>
        <v/>
      </c>
      <c r="N29" s="145" t="str">
        <f>IF(G29&lt;&gt;"",'Γενικά Δεδομένα'!$I$4,"")</f>
        <v/>
      </c>
      <c r="O29" s="144" t="str">
        <f>IF(G29&lt;&gt;"",M29*'Γενικά Δεδομένα'!$I$4,"")</f>
        <v/>
      </c>
      <c r="Q29" s="155" t="str">
        <f t="shared" si="5"/>
        <v/>
      </c>
      <c r="R29" s="156" t="str">
        <f t="shared" si="6"/>
        <v/>
      </c>
      <c r="S29" s="157" t="str">
        <f t="shared" si="7"/>
        <v/>
      </c>
      <c r="T29" s="158"/>
      <c r="U29" s="159" t="str">
        <f>IF(Q29&lt;&gt;"",'Νέα ΦΣ'!D24,"")</f>
        <v/>
      </c>
      <c r="V29" s="148" t="str">
        <f>IF(Q29&lt;&gt;"",'Νέα ΦΣ'!M24,"")</f>
        <v/>
      </c>
      <c r="W29" s="148" t="str">
        <f t="shared" si="8"/>
        <v/>
      </c>
      <c r="X29" s="148" t="str">
        <f>IF(Q29&lt;&gt;"",'Νέα ΦΣ'!O24,"")</f>
        <v/>
      </c>
      <c r="Y29" s="141" t="str">
        <f t="shared" si="9"/>
        <v/>
      </c>
      <c r="AA29" s="139" t="str">
        <f t="shared" si="10"/>
        <v/>
      </c>
      <c r="AB29" s="136" t="str">
        <f t="shared" si="11"/>
        <v/>
      </c>
      <c r="AC29" s="136" t="str">
        <f t="shared" si="12"/>
        <v/>
      </c>
      <c r="AD29" s="136" t="str">
        <f t="shared" si="13"/>
        <v/>
      </c>
      <c r="AE29" s="136" t="str">
        <f t="shared" si="14"/>
        <v/>
      </c>
      <c r="AF29" s="141" t="str">
        <f t="shared" si="15"/>
        <v/>
      </c>
      <c r="AG29" s="136" t="str">
        <f t="shared" si="16"/>
        <v/>
      </c>
      <c r="AH29" s="144" t="str">
        <f t="shared" si="17"/>
        <v/>
      </c>
      <c r="AI29" s="144" t="str">
        <f>IF(AA29&lt;&gt;"",Υπολογισμοί!H24,"")</f>
        <v/>
      </c>
      <c r="AJ29" s="146" t="str">
        <f>IF(AA29&lt;&gt;"",'Γενικά Δεδομένα'!$I$4,"")</f>
        <v/>
      </c>
      <c r="AK29" s="144" t="str">
        <f t="shared" si="18"/>
        <v/>
      </c>
      <c r="AM29" s="160"/>
      <c r="AO29" s="159" t="str">
        <f t="shared" si="19"/>
        <v/>
      </c>
      <c r="AP29" s="148" t="str">
        <f t="shared" si="20"/>
        <v/>
      </c>
      <c r="AQ29" s="148" t="str">
        <f t="shared" si="21"/>
        <v/>
      </c>
      <c r="AR29" s="148" t="str">
        <f t="shared" si="22"/>
        <v/>
      </c>
      <c r="AS29" s="141" t="str">
        <f>IF(AO29&lt;&gt;"",'Νέα ΦΣ'!I24+'Νέα ΦΣ'!J24,"")</f>
        <v/>
      </c>
      <c r="AT29" s="140" t="str">
        <f>IF(AO29&lt;&gt;"",'Νέα ΦΣ'!N24,"")</f>
        <v/>
      </c>
      <c r="AU29" s="140" t="str">
        <f>IF(AO29&lt;&gt;"",Υπολογισμοί!J24,"")</f>
        <v/>
      </c>
      <c r="AW29" s="148" t="str">
        <f>IF(Βραχίονες!C24&lt;&gt;"",Βραχίονες!F24+Βραχίονες!G24,"")</f>
        <v/>
      </c>
      <c r="AX29" s="140" t="str">
        <f>IF(Βραχίονες!C24&lt;&gt;"",Υπολογισμοί!K24,"")</f>
        <v/>
      </c>
      <c r="AY29" s="140" t="str">
        <f>IF(Βραχίονες!C24&lt;&gt;"",Υπολογισμοί!L24,"")</f>
        <v/>
      </c>
      <c r="AZ29" s="140" t="str">
        <f>IF(Βραχίονες!C24&lt;&gt;"",Υπολογισμοί!K24+Υπολογισμοί!L24,"")</f>
        <v/>
      </c>
      <c r="BB29" s="139" t="str">
        <f>IF('Λοιπός Εξοπλισμός'!A24&lt;&gt;"",'Λοιπός Εξοπλισμός'!A24,"")</f>
        <v/>
      </c>
      <c r="BC29" s="137" t="str">
        <f>IF('Λοιπός Εξοπλισμός'!B24&lt;&gt;"",'Λοιπός Εξοπλισμός'!B24,"")</f>
        <v/>
      </c>
      <c r="BD29" s="137" t="str">
        <f>IF('Λοιπός Εξοπλισμός'!C24&lt;&gt;"",'Λοιπός Εξοπλισμός'!C24,"")</f>
        <v/>
      </c>
      <c r="BE29" s="137" t="str">
        <f>IF('Λοιπός Εξοπλισμός'!G24&lt;&gt;"",'Λοιπός Εξοπλισμός'!G24,"")</f>
        <v/>
      </c>
      <c r="BF29" s="137" t="str">
        <f>IF('Λοιπός Εξοπλισμός'!H24&lt;&gt;"",'Λοιπός Εξοπλισμός'!H24,"")</f>
        <v/>
      </c>
      <c r="BG29" s="362" t="str">
        <f t="shared" si="23"/>
        <v/>
      </c>
    </row>
    <row r="30" spans="1:59" x14ac:dyDescent="0.2">
      <c r="A30" s="139" t="str">
        <f>IF('Συμβατικά ΦΣ'!B25&lt;&gt;"",'Συμβατικά ΦΣ'!C25,"")</f>
        <v/>
      </c>
      <c r="B30" s="137" t="str">
        <f>IF('Συμβατικά ΦΣ'!B25&lt;&gt;"",'Συμβατικά ΦΣ'!I25,"")</f>
        <v/>
      </c>
      <c r="C30" s="140" t="str">
        <f>IF('Συμβατικά ΦΣ'!B25&lt;&gt;"",'Συμβατικά ΦΣ'!J25,"")</f>
        <v/>
      </c>
      <c r="D30" s="141" t="str">
        <f>IF('Συμβατικά ΦΣ'!B25&lt;&gt;"",'Συμβατικά ΦΣ'!L25,"")</f>
        <v/>
      </c>
      <c r="E30" s="137" t="str">
        <f>IF('Συμβατικά ΦΣ'!B25&lt;&gt;"",'Συμβατικά ΦΣ'!K25,"")</f>
        <v/>
      </c>
      <c r="G30" s="139" t="str">
        <f t="shared" si="0"/>
        <v/>
      </c>
      <c r="H30" s="136" t="str">
        <f t="shared" si="1"/>
        <v/>
      </c>
      <c r="I30" s="140" t="str">
        <f t="shared" si="2"/>
        <v/>
      </c>
      <c r="J30" s="141" t="str">
        <f t="shared" si="3"/>
        <v/>
      </c>
      <c r="K30" s="141" t="str">
        <f t="shared" si="4"/>
        <v/>
      </c>
      <c r="L30" s="140" t="str">
        <f>IF(G30&lt;&gt;"",'Γενικά Δεδομένα'!$I$6*365,"")</f>
        <v/>
      </c>
      <c r="M30" s="144" t="str">
        <f>IF(G30&lt;&gt;"",Υπολογισμοί!G25,"")</f>
        <v/>
      </c>
      <c r="N30" s="145" t="str">
        <f>IF(G30&lt;&gt;"",'Γενικά Δεδομένα'!$I$4,"")</f>
        <v/>
      </c>
      <c r="O30" s="144" t="str">
        <f>IF(G30&lt;&gt;"",M30*'Γενικά Δεδομένα'!$I$4,"")</f>
        <v/>
      </c>
      <c r="Q30" s="155" t="str">
        <f t="shared" si="5"/>
        <v/>
      </c>
      <c r="R30" s="156" t="str">
        <f t="shared" si="6"/>
        <v/>
      </c>
      <c r="S30" s="157" t="str">
        <f t="shared" si="7"/>
        <v/>
      </c>
      <c r="T30" s="158"/>
      <c r="U30" s="159" t="str">
        <f>IF(Q30&lt;&gt;"",'Νέα ΦΣ'!D25,"")</f>
        <v/>
      </c>
      <c r="V30" s="148" t="str">
        <f>IF(Q30&lt;&gt;"",'Νέα ΦΣ'!M25,"")</f>
        <v/>
      </c>
      <c r="W30" s="148" t="str">
        <f t="shared" si="8"/>
        <v/>
      </c>
      <c r="X30" s="148" t="str">
        <f>IF(Q30&lt;&gt;"",'Νέα ΦΣ'!O25,"")</f>
        <v/>
      </c>
      <c r="Y30" s="141" t="str">
        <f t="shared" si="9"/>
        <v/>
      </c>
      <c r="AA30" s="139" t="str">
        <f t="shared" si="10"/>
        <v/>
      </c>
      <c r="AB30" s="136" t="str">
        <f t="shared" si="11"/>
        <v/>
      </c>
      <c r="AC30" s="136" t="str">
        <f t="shared" si="12"/>
        <v/>
      </c>
      <c r="AD30" s="136" t="str">
        <f t="shared" si="13"/>
        <v/>
      </c>
      <c r="AE30" s="136" t="str">
        <f t="shared" si="14"/>
        <v/>
      </c>
      <c r="AF30" s="141" t="str">
        <f t="shared" si="15"/>
        <v/>
      </c>
      <c r="AG30" s="136" t="str">
        <f t="shared" si="16"/>
        <v/>
      </c>
      <c r="AH30" s="144" t="str">
        <f t="shared" si="17"/>
        <v/>
      </c>
      <c r="AI30" s="144" t="str">
        <f>IF(AA30&lt;&gt;"",Υπολογισμοί!H25,"")</f>
        <v/>
      </c>
      <c r="AJ30" s="146" t="str">
        <f>IF(AA30&lt;&gt;"",'Γενικά Δεδομένα'!$I$4,"")</f>
        <v/>
      </c>
      <c r="AK30" s="144" t="str">
        <f t="shared" si="18"/>
        <v/>
      </c>
      <c r="AM30" s="160"/>
      <c r="AO30" s="159" t="str">
        <f t="shared" si="19"/>
        <v/>
      </c>
      <c r="AP30" s="148" t="str">
        <f t="shared" si="20"/>
        <v/>
      </c>
      <c r="AQ30" s="148" t="str">
        <f t="shared" si="21"/>
        <v/>
      </c>
      <c r="AR30" s="148" t="str">
        <f t="shared" si="22"/>
        <v/>
      </c>
      <c r="AS30" s="141" t="str">
        <f>IF(AO30&lt;&gt;"",'Νέα ΦΣ'!I25+'Νέα ΦΣ'!J25,"")</f>
        <v/>
      </c>
      <c r="AT30" s="140" t="str">
        <f>IF(AO30&lt;&gt;"",'Νέα ΦΣ'!N25,"")</f>
        <v/>
      </c>
      <c r="AU30" s="140" t="str">
        <f>IF(AO30&lt;&gt;"",Υπολογισμοί!J25,"")</f>
        <v/>
      </c>
      <c r="AW30" s="148" t="str">
        <f>IF(Βραχίονες!C25&lt;&gt;"",Βραχίονες!F25+Βραχίονες!G25,"")</f>
        <v/>
      </c>
      <c r="AX30" s="140" t="str">
        <f>IF(Βραχίονες!C25&lt;&gt;"",Υπολογισμοί!K25,"")</f>
        <v/>
      </c>
      <c r="AY30" s="140" t="str">
        <f>IF(Βραχίονες!C25&lt;&gt;"",Υπολογισμοί!L25,"")</f>
        <v/>
      </c>
      <c r="AZ30" s="140" t="str">
        <f>IF(Βραχίονες!C25&lt;&gt;"",Υπολογισμοί!K25+Υπολογισμοί!L25,"")</f>
        <v/>
      </c>
      <c r="BB30" s="139" t="str">
        <f>IF('Λοιπός Εξοπλισμός'!A25&lt;&gt;"",'Λοιπός Εξοπλισμός'!A25,"")</f>
        <v/>
      </c>
      <c r="BC30" s="137" t="str">
        <f>IF('Λοιπός Εξοπλισμός'!B25&lt;&gt;"",'Λοιπός Εξοπλισμός'!B25,"")</f>
        <v/>
      </c>
      <c r="BD30" s="137" t="str">
        <f>IF('Λοιπός Εξοπλισμός'!C25&lt;&gt;"",'Λοιπός Εξοπλισμός'!C25,"")</f>
        <v/>
      </c>
      <c r="BE30" s="137" t="str">
        <f>IF('Λοιπός Εξοπλισμός'!G25&lt;&gt;"",'Λοιπός Εξοπλισμός'!G25,"")</f>
        <v/>
      </c>
      <c r="BF30" s="137" t="str">
        <f>IF('Λοιπός Εξοπλισμός'!H25&lt;&gt;"",'Λοιπός Εξοπλισμός'!H25,"")</f>
        <v/>
      </c>
      <c r="BG30" s="362" t="str">
        <f t="shared" si="23"/>
        <v/>
      </c>
    </row>
    <row r="31" spans="1:59" x14ac:dyDescent="0.2">
      <c r="A31" s="139" t="str">
        <f>IF('Συμβατικά ΦΣ'!B26&lt;&gt;"",'Συμβατικά ΦΣ'!C26,"")</f>
        <v/>
      </c>
      <c r="B31" s="137" t="str">
        <f>IF('Συμβατικά ΦΣ'!B26&lt;&gt;"",'Συμβατικά ΦΣ'!I26,"")</f>
        <v/>
      </c>
      <c r="C31" s="140" t="str">
        <f>IF('Συμβατικά ΦΣ'!B26&lt;&gt;"",'Συμβατικά ΦΣ'!J26,"")</f>
        <v/>
      </c>
      <c r="D31" s="141" t="str">
        <f>IF('Συμβατικά ΦΣ'!B26&lt;&gt;"",'Συμβατικά ΦΣ'!L26,"")</f>
        <v/>
      </c>
      <c r="E31" s="137" t="str">
        <f>IF('Συμβατικά ΦΣ'!B26&lt;&gt;"",'Συμβατικά ΦΣ'!K26,"")</f>
        <v/>
      </c>
      <c r="G31" s="139" t="str">
        <f t="shared" si="0"/>
        <v/>
      </c>
      <c r="H31" s="136" t="str">
        <f t="shared" si="1"/>
        <v/>
      </c>
      <c r="I31" s="140" t="str">
        <f t="shared" si="2"/>
        <v/>
      </c>
      <c r="J31" s="141" t="str">
        <f t="shared" si="3"/>
        <v/>
      </c>
      <c r="K31" s="141" t="str">
        <f t="shared" si="4"/>
        <v/>
      </c>
      <c r="L31" s="140" t="str">
        <f>IF(G31&lt;&gt;"",'Γενικά Δεδομένα'!$I$6*365,"")</f>
        <v/>
      </c>
      <c r="M31" s="144" t="str">
        <f>IF(G31&lt;&gt;"",Υπολογισμοί!G26,"")</f>
        <v/>
      </c>
      <c r="N31" s="145" t="str">
        <f>IF(G31&lt;&gt;"",'Γενικά Δεδομένα'!$I$4,"")</f>
        <v/>
      </c>
      <c r="O31" s="144" t="str">
        <f>IF(G31&lt;&gt;"",M31*'Γενικά Δεδομένα'!$I$4,"")</f>
        <v/>
      </c>
      <c r="Q31" s="155" t="str">
        <f t="shared" si="5"/>
        <v/>
      </c>
      <c r="R31" s="156" t="str">
        <f t="shared" si="6"/>
        <v/>
      </c>
      <c r="S31" s="157" t="str">
        <f t="shared" si="7"/>
        <v/>
      </c>
      <c r="T31" s="158"/>
      <c r="U31" s="159" t="str">
        <f>IF(Q31&lt;&gt;"",'Νέα ΦΣ'!D26,"")</f>
        <v/>
      </c>
      <c r="V31" s="148" t="str">
        <f>IF(Q31&lt;&gt;"",'Νέα ΦΣ'!M26,"")</f>
        <v/>
      </c>
      <c r="W31" s="148" t="str">
        <f t="shared" si="8"/>
        <v/>
      </c>
      <c r="X31" s="148" t="str">
        <f>IF(Q31&lt;&gt;"",'Νέα ΦΣ'!O26,"")</f>
        <v/>
      </c>
      <c r="Y31" s="141" t="str">
        <f t="shared" si="9"/>
        <v/>
      </c>
      <c r="AA31" s="139" t="str">
        <f t="shared" si="10"/>
        <v/>
      </c>
      <c r="AB31" s="136" t="str">
        <f t="shared" si="11"/>
        <v/>
      </c>
      <c r="AC31" s="136" t="str">
        <f t="shared" si="12"/>
        <v/>
      </c>
      <c r="AD31" s="136" t="str">
        <f t="shared" si="13"/>
        <v/>
      </c>
      <c r="AE31" s="136" t="str">
        <f t="shared" si="14"/>
        <v/>
      </c>
      <c r="AF31" s="141" t="str">
        <f t="shared" si="15"/>
        <v/>
      </c>
      <c r="AG31" s="136" t="str">
        <f t="shared" si="16"/>
        <v/>
      </c>
      <c r="AH31" s="144" t="str">
        <f t="shared" si="17"/>
        <v/>
      </c>
      <c r="AI31" s="144" t="str">
        <f>IF(AA31&lt;&gt;"",Υπολογισμοί!H26,"")</f>
        <v/>
      </c>
      <c r="AJ31" s="146" t="str">
        <f>IF(AA31&lt;&gt;"",'Γενικά Δεδομένα'!$I$4,"")</f>
        <v/>
      </c>
      <c r="AK31" s="144" t="str">
        <f t="shared" si="18"/>
        <v/>
      </c>
      <c r="AM31" s="160"/>
      <c r="AO31" s="159" t="str">
        <f t="shared" si="19"/>
        <v/>
      </c>
      <c r="AP31" s="148" t="str">
        <f t="shared" si="20"/>
        <v/>
      </c>
      <c r="AQ31" s="148" t="str">
        <f t="shared" si="21"/>
        <v/>
      </c>
      <c r="AR31" s="148" t="str">
        <f t="shared" si="22"/>
        <v/>
      </c>
      <c r="AS31" s="141" t="str">
        <f>IF(AO31&lt;&gt;"",'Νέα ΦΣ'!I26+'Νέα ΦΣ'!J26,"")</f>
        <v/>
      </c>
      <c r="AT31" s="140" t="str">
        <f>IF(AO31&lt;&gt;"",'Νέα ΦΣ'!N26,"")</f>
        <v/>
      </c>
      <c r="AU31" s="140" t="str">
        <f>IF(AO31&lt;&gt;"",Υπολογισμοί!J26,"")</f>
        <v/>
      </c>
      <c r="AW31" s="148" t="str">
        <f>IF(Βραχίονες!C26&lt;&gt;"",Βραχίονες!F26+Βραχίονες!G26,"")</f>
        <v/>
      </c>
      <c r="AX31" s="140" t="str">
        <f>IF(Βραχίονες!C26&lt;&gt;"",Υπολογισμοί!K26,"")</f>
        <v/>
      </c>
      <c r="AY31" s="140" t="str">
        <f>IF(Βραχίονες!C26&lt;&gt;"",Υπολογισμοί!L26,"")</f>
        <v/>
      </c>
      <c r="AZ31" s="140" t="str">
        <f>IF(Βραχίονες!C26&lt;&gt;"",Υπολογισμοί!K26+Υπολογισμοί!L26,"")</f>
        <v/>
      </c>
      <c r="BB31" s="139" t="str">
        <f>IF('Λοιπός Εξοπλισμός'!A26&lt;&gt;"",'Λοιπός Εξοπλισμός'!A26,"")</f>
        <v/>
      </c>
      <c r="BC31" s="137" t="str">
        <f>IF('Λοιπός Εξοπλισμός'!B26&lt;&gt;"",'Λοιπός Εξοπλισμός'!B26,"")</f>
        <v/>
      </c>
      <c r="BD31" s="137" t="str">
        <f>IF('Λοιπός Εξοπλισμός'!C26&lt;&gt;"",'Λοιπός Εξοπλισμός'!C26,"")</f>
        <v/>
      </c>
      <c r="BE31" s="137" t="str">
        <f>IF('Λοιπός Εξοπλισμός'!G26&lt;&gt;"",'Λοιπός Εξοπλισμός'!G26,"")</f>
        <v/>
      </c>
      <c r="BF31" s="137" t="str">
        <f>IF('Λοιπός Εξοπλισμός'!H26&lt;&gt;"",'Λοιπός Εξοπλισμός'!H26,"")</f>
        <v/>
      </c>
      <c r="BG31" s="362" t="str">
        <f t="shared" si="23"/>
        <v/>
      </c>
    </row>
    <row r="32" spans="1:59" x14ac:dyDescent="0.2">
      <c r="A32" s="139" t="str">
        <f>IF('Συμβατικά ΦΣ'!B27&lt;&gt;"",'Συμβατικά ΦΣ'!C27,"")</f>
        <v/>
      </c>
      <c r="B32" s="137" t="str">
        <f>IF('Συμβατικά ΦΣ'!B27&lt;&gt;"",'Συμβατικά ΦΣ'!I27,"")</f>
        <v/>
      </c>
      <c r="C32" s="140" t="str">
        <f>IF('Συμβατικά ΦΣ'!B27&lt;&gt;"",'Συμβατικά ΦΣ'!J27,"")</f>
        <v/>
      </c>
      <c r="D32" s="141" t="str">
        <f>IF('Συμβατικά ΦΣ'!B27&lt;&gt;"",'Συμβατικά ΦΣ'!L27,"")</f>
        <v/>
      </c>
      <c r="E32" s="137" t="str">
        <f>IF('Συμβατικά ΦΣ'!B27&lt;&gt;"",'Συμβατικά ΦΣ'!K27,"")</f>
        <v/>
      </c>
      <c r="G32" s="139" t="str">
        <f t="shared" si="0"/>
        <v/>
      </c>
      <c r="H32" s="136" t="str">
        <f t="shared" si="1"/>
        <v/>
      </c>
      <c r="I32" s="140" t="str">
        <f t="shared" si="2"/>
        <v/>
      </c>
      <c r="J32" s="141" t="str">
        <f t="shared" si="3"/>
        <v/>
      </c>
      <c r="K32" s="141" t="str">
        <f t="shared" si="4"/>
        <v/>
      </c>
      <c r="L32" s="140" t="str">
        <f>IF(G32&lt;&gt;"",'Γενικά Δεδομένα'!$I$6*365,"")</f>
        <v/>
      </c>
      <c r="M32" s="144" t="str">
        <f>IF(G32&lt;&gt;"",Υπολογισμοί!G27,"")</f>
        <v/>
      </c>
      <c r="N32" s="145" t="str">
        <f>IF(G32&lt;&gt;"",'Γενικά Δεδομένα'!$I$4,"")</f>
        <v/>
      </c>
      <c r="O32" s="144" t="str">
        <f>IF(G32&lt;&gt;"",M32*'Γενικά Δεδομένα'!$I$4,"")</f>
        <v/>
      </c>
      <c r="Q32" s="155" t="str">
        <f t="shared" si="5"/>
        <v/>
      </c>
      <c r="R32" s="156" t="str">
        <f t="shared" si="6"/>
        <v/>
      </c>
      <c r="S32" s="157" t="str">
        <f t="shared" si="7"/>
        <v/>
      </c>
      <c r="T32" s="158"/>
      <c r="U32" s="159" t="str">
        <f>IF(Q32&lt;&gt;"",'Νέα ΦΣ'!D27,"")</f>
        <v/>
      </c>
      <c r="V32" s="148" t="str">
        <f>IF(Q32&lt;&gt;"",'Νέα ΦΣ'!M27,"")</f>
        <v/>
      </c>
      <c r="W32" s="148" t="str">
        <f t="shared" si="8"/>
        <v/>
      </c>
      <c r="X32" s="148" t="str">
        <f>IF(Q32&lt;&gt;"",'Νέα ΦΣ'!O27,"")</f>
        <v/>
      </c>
      <c r="Y32" s="141" t="str">
        <f t="shared" si="9"/>
        <v/>
      </c>
      <c r="AA32" s="139" t="str">
        <f t="shared" si="10"/>
        <v/>
      </c>
      <c r="AB32" s="136" t="str">
        <f t="shared" si="11"/>
        <v/>
      </c>
      <c r="AC32" s="136" t="str">
        <f t="shared" si="12"/>
        <v/>
      </c>
      <c r="AD32" s="136" t="str">
        <f t="shared" si="13"/>
        <v/>
      </c>
      <c r="AE32" s="136" t="str">
        <f t="shared" si="14"/>
        <v/>
      </c>
      <c r="AF32" s="141" t="str">
        <f t="shared" si="15"/>
        <v/>
      </c>
      <c r="AG32" s="136" t="str">
        <f t="shared" si="16"/>
        <v/>
      </c>
      <c r="AH32" s="144" t="str">
        <f t="shared" si="17"/>
        <v/>
      </c>
      <c r="AI32" s="144" t="str">
        <f>IF(AA32&lt;&gt;"",Υπολογισμοί!H27,"")</f>
        <v/>
      </c>
      <c r="AJ32" s="146" t="str">
        <f>IF(AA32&lt;&gt;"",'Γενικά Δεδομένα'!$I$4,"")</f>
        <v/>
      </c>
      <c r="AK32" s="144" t="str">
        <f t="shared" si="18"/>
        <v/>
      </c>
      <c r="AM32" s="160"/>
      <c r="AO32" s="159" t="str">
        <f t="shared" si="19"/>
        <v/>
      </c>
      <c r="AP32" s="148" t="str">
        <f t="shared" si="20"/>
        <v/>
      </c>
      <c r="AQ32" s="148" t="str">
        <f t="shared" si="21"/>
        <v/>
      </c>
      <c r="AR32" s="148" t="str">
        <f t="shared" si="22"/>
        <v/>
      </c>
      <c r="AS32" s="141" t="str">
        <f>IF(AO32&lt;&gt;"",'Νέα ΦΣ'!I27+'Νέα ΦΣ'!J27,"")</f>
        <v/>
      </c>
      <c r="AT32" s="140" t="str">
        <f>IF(AO32&lt;&gt;"",'Νέα ΦΣ'!N27,"")</f>
        <v/>
      </c>
      <c r="AU32" s="140" t="str">
        <f>IF(AO32&lt;&gt;"",Υπολογισμοί!J27,"")</f>
        <v/>
      </c>
      <c r="AW32" s="148" t="str">
        <f>IF(Βραχίονες!C27&lt;&gt;"",Βραχίονες!F27+Βραχίονες!G27,"")</f>
        <v/>
      </c>
      <c r="AX32" s="140" t="str">
        <f>IF(Βραχίονες!C27&lt;&gt;"",Υπολογισμοί!K27,"")</f>
        <v/>
      </c>
      <c r="AY32" s="140" t="str">
        <f>IF(Βραχίονες!C27&lt;&gt;"",Υπολογισμοί!L27,"")</f>
        <v/>
      </c>
      <c r="AZ32" s="140" t="str">
        <f>IF(Βραχίονες!C27&lt;&gt;"",Υπολογισμοί!K27+Υπολογισμοί!L27,"")</f>
        <v/>
      </c>
      <c r="BB32" s="139" t="str">
        <f>IF('Λοιπός Εξοπλισμός'!A27&lt;&gt;"",'Λοιπός Εξοπλισμός'!A27,"")</f>
        <v/>
      </c>
      <c r="BC32" s="137" t="str">
        <f>IF('Λοιπός Εξοπλισμός'!B27&lt;&gt;"",'Λοιπός Εξοπλισμός'!B27,"")</f>
        <v/>
      </c>
      <c r="BD32" s="137" t="str">
        <f>IF('Λοιπός Εξοπλισμός'!C27&lt;&gt;"",'Λοιπός Εξοπλισμός'!C27,"")</f>
        <v/>
      </c>
      <c r="BE32" s="137" t="str">
        <f>IF('Λοιπός Εξοπλισμός'!G27&lt;&gt;"",'Λοιπός Εξοπλισμός'!G27,"")</f>
        <v/>
      </c>
      <c r="BF32" s="137" t="str">
        <f>IF('Λοιπός Εξοπλισμός'!H27&lt;&gt;"",'Λοιπός Εξοπλισμός'!H27,"")</f>
        <v/>
      </c>
      <c r="BG32" s="362" t="str">
        <f t="shared" si="23"/>
        <v/>
      </c>
    </row>
    <row r="33" spans="1:59" x14ac:dyDescent="0.2">
      <c r="A33" s="139" t="str">
        <f>IF('Συμβατικά ΦΣ'!B28&lt;&gt;"",'Συμβατικά ΦΣ'!C28,"")</f>
        <v/>
      </c>
      <c r="B33" s="137" t="str">
        <f>IF('Συμβατικά ΦΣ'!B28&lt;&gt;"",'Συμβατικά ΦΣ'!I28,"")</f>
        <v/>
      </c>
      <c r="C33" s="140" t="str">
        <f>IF('Συμβατικά ΦΣ'!B28&lt;&gt;"",'Συμβατικά ΦΣ'!J28,"")</f>
        <v/>
      </c>
      <c r="D33" s="141" t="str">
        <f>IF('Συμβατικά ΦΣ'!B28&lt;&gt;"",'Συμβατικά ΦΣ'!L28,"")</f>
        <v/>
      </c>
      <c r="E33" s="137" t="str">
        <f>IF('Συμβατικά ΦΣ'!B28&lt;&gt;"",'Συμβατικά ΦΣ'!K28,"")</f>
        <v/>
      </c>
      <c r="G33" s="139" t="str">
        <f t="shared" si="0"/>
        <v/>
      </c>
      <c r="H33" s="136" t="str">
        <f t="shared" si="1"/>
        <v/>
      </c>
      <c r="I33" s="140" t="str">
        <f t="shared" si="2"/>
        <v/>
      </c>
      <c r="J33" s="141" t="str">
        <f t="shared" si="3"/>
        <v/>
      </c>
      <c r="K33" s="141" t="str">
        <f t="shared" si="4"/>
        <v/>
      </c>
      <c r="L33" s="140" t="str">
        <f>IF(G33&lt;&gt;"",'Γενικά Δεδομένα'!$I$6*365,"")</f>
        <v/>
      </c>
      <c r="M33" s="144" t="str">
        <f>IF(G33&lt;&gt;"",Υπολογισμοί!G28,"")</f>
        <v/>
      </c>
      <c r="N33" s="145" t="str">
        <f>IF(G33&lt;&gt;"",'Γενικά Δεδομένα'!$I$4,"")</f>
        <v/>
      </c>
      <c r="O33" s="144" t="str">
        <f>IF(G33&lt;&gt;"",M33*'Γενικά Δεδομένα'!$I$4,"")</f>
        <v/>
      </c>
      <c r="Q33" s="155" t="str">
        <f t="shared" si="5"/>
        <v/>
      </c>
      <c r="R33" s="156" t="str">
        <f t="shared" si="6"/>
        <v/>
      </c>
      <c r="S33" s="157" t="str">
        <f t="shared" si="7"/>
        <v/>
      </c>
      <c r="T33" s="158"/>
      <c r="U33" s="159" t="str">
        <f>IF(Q33&lt;&gt;"",'Νέα ΦΣ'!D28,"")</f>
        <v/>
      </c>
      <c r="V33" s="148" t="str">
        <f>IF(Q33&lt;&gt;"",'Νέα ΦΣ'!M28,"")</f>
        <v/>
      </c>
      <c r="W33" s="148" t="str">
        <f t="shared" si="8"/>
        <v/>
      </c>
      <c r="X33" s="148" t="str">
        <f>IF(Q33&lt;&gt;"",'Νέα ΦΣ'!O28,"")</f>
        <v/>
      </c>
      <c r="Y33" s="141" t="str">
        <f t="shared" si="9"/>
        <v/>
      </c>
      <c r="AA33" s="139" t="str">
        <f t="shared" si="10"/>
        <v/>
      </c>
      <c r="AB33" s="136" t="str">
        <f t="shared" si="11"/>
        <v/>
      </c>
      <c r="AC33" s="136" t="str">
        <f t="shared" si="12"/>
        <v/>
      </c>
      <c r="AD33" s="136" t="str">
        <f t="shared" si="13"/>
        <v/>
      </c>
      <c r="AE33" s="136" t="str">
        <f t="shared" si="14"/>
        <v/>
      </c>
      <c r="AF33" s="141" t="str">
        <f t="shared" si="15"/>
        <v/>
      </c>
      <c r="AG33" s="136" t="str">
        <f t="shared" si="16"/>
        <v/>
      </c>
      <c r="AH33" s="144" t="str">
        <f t="shared" si="17"/>
        <v/>
      </c>
      <c r="AI33" s="144" t="str">
        <f>IF(AA33&lt;&gt;"",Υπολογισμοί!H28,"")</f>
        <v/>
      </c>
      <c r="AJ33" s="146" t="str">
        <f>IF(AA33&lt;&gt;"",'Γενικά Δεδομένα'!$I$4,"")</f>
        <v/>
      </c>
      <c r="AK33" s="144" t="str">
        <f t="shared" si="18"/>
        <v/>
      </c>
      <c r="AM33" s="160"/>
      <c r="AO33" s="159" t="str">
        <f t="shared" si="19"/>
        <v/>
      </c>
      <c r="AP33" s="148" t="str">
        <f t="shared" si="20"/>
        <v/>
      </c>
      <c r="AQ33" s="148" t="str">
        <f t="shared" si="21"/>
        <v/>
      </c>
      <c r="AR33" s="148" t="str">
        <f t="shared" si="22"/>
        <v/>
      </c>
      <c r="AS33" s="141" t="str">
        <f>IF(AO33&lt;&gt;"",'Νέα ΦΣ'!I28+'Νέα ΦΣ'!J28,"")</f>
        <v/>
      </c>
      <c r="AT33" s="140" t="str">
        <f>IF(AO33&lt;&gt;"",'Νέα ΦΣ'!N28,"")</f>
        <v/>
      </c>
      <c r="AU33" s="140" t="str">
        <f>IF(AO33&lt;&gt;"",Υπολογισμοί!J28,"")</f>
        <v/>
      </c>
      <c r="AW33" s="148" t="str">
        <f>IF(Βραχίονες!C28&lt;&gt;"",Βραχίονες!F28+Βραχίονες!G28,"")</f>
        <v/>
      </c>
      <c r="AX33" s="140" t="str">
        <f>IF(Βραχίονες!C28&lt;&gt;"",Υπολογισμοί!K28,"")</f>
        <v/>
      </c>
      <c r="AY33" s="140" t="str">
        <f>IF(Βραχίονες!C28&lt;&gt;"",Υπολογισμοί!L28,"")</f>
        <v/>
      </c>
      <c r="AZ33" s="140" t="str">
        <f>IF(Βραχίονες!C28&lt;&gt;"",Υπολογισμοί!K28+Υπολογισμοί!L28,"")</f>
        <v/>
      </c>
      <c r="BB33" s="139" t="str">
        <f>IF('Λοιπός Εξοπλισμός'!A28&lt;&gt;"",'Λοιπός Εξοπλισμός'!A28,"")</f>
        <v/>
      </c>
      <c r="BC33" s="137" t="str">
        <f>IF('Λοιπός Εξοπλισμός'!B28&lt;&gt;"",'Λοιπός Εξοπλισμός'!B28,"")</f>
        <v/>
      </c>
      <c r="BD33" s="137" t="str">
        <f>IF('Λοιπός Εξοπλισμός'!C28&lt;&gt;"",'Λοιπός Εξοπλισμός'!C28,"")</f>
        <v/>
      </c>
      <c r="BE33" s="137" t="str">
        <f>IF('Λοιπός Εξοπλισμός'!G28&lt;&gt;"",'Λοιπός Εξοπλισμός'!G28,"")</f>
        <v/>
      </c>
      <c r="BF33" s="137" t="str">
        <f>IF('Λοιπός Εξοπλισμός'!H28&lt;&gt;"",'Λοιπός Εξοπλισμός'!H28,"")</f>
        <v/>
      </c>
      <c r="BG33" s="362" t="str">
        <f t="shared" si="23"/>
        <v/>
      </c>
    </row>
    <row r="34" spans="1:59" x14ac:dyDescent="0.2">
      <c r="A34" s="139" t="str">
        <f>IF('Συμβατικά ΦΣ'!B29&lt;&gt;"",'Συμβατικά ΦΣ'!C29,"")</f>
        <v/>
      </c>
      <c r="B34" s="137" t="str">
        <f>IF('Συμβατικά ΦΣ'!B29&lt;&gt;"",'Συμβατικά ΦΣ'!I29,"")</f>
        <v/>
      </c>
      <c r="C34" s="140" t="str">
        <f>IF('Συμβατικά ΦΣ'!B29&lt;&gt;"",'Συμβατικά ΦΣ'!J29,"")</f>
        <v/>
      </c>
      <c r="D34" s="141" t="str">
        <f>IF('Συμβατικά ΦΣ'!B29&lt;&gt;"",'Συμβατικά ΦΣ'!L29,"")</f>
        <v/>
      </c>
      <c r="E34" s="137" t="str">
        <f>IF('Συμβατικά ΦΣ'!B29&lt;&gt;"",'Συμβατικά ΦΣ'!K29,"")</f>
        <v/>
      </c>
      <c r="G34" s="139" t="str">
        <f t="shared" si="0"/>
        <v/>
      </c>
      <c r="H34" s="136" t="str">
        <f t="shared" si="1"/>
        <v/>
      </c>
      <c r="I34" s="140" t="str">
        <f t="shared" si="2"/>
        <v/>
      </c>
      <c r="J34" s="141" t="str">
        <f t="shared" si="3"/>
        <v/>
      </c>
      <c r="K34" s="141" t="str">
        <f t="shared" si="4"/>
        <v/>
      </c>
      <c r="L34" s="140" t="str">
        <f>IF(G34&lt;&gt;"",'Γενικά Δεδομένα'!$I$6*365,"")</f>
        <v/>
      </c>
      <c r="M34" s="144" t="str">
        <f>IF(G34&lt;&gt;"",Υπολογισμοί!G29,"")</f>
        <v/>
      </c>
      <c r="N34" s="145" t="str">
        <f>IF(G34&lt;&gt;"",'Γενικά Δεδομένα'!$I$4,"")</f>
        <v/>
      </c>
      <c r="O34" s="144" t="str">
        <f>IF(G34&lt;&gt;"",M34*'Γενικά Δεδομένα'!$I$4,"")</f>
        <v/>
      </c>
      <c r="Q34" s="155" t="str">
        <f t="shared" si="5"/>
        <v/>
      </c>
      <c r="R34" s="156" t="str">
        <f t="shared" si="6"/>
        <v/>
      </c>
      <c r="S34" s="157" t="str">
        <f t="shared" si="7"/>
        <v/>
      </c>
      <c r="T34" s="158"/>
      <c r="U34" s="159" t="str">
        <f>IF(Q34&lt;&gt;"",'Νέα ΦΣ'!D29,"")</f>
        <v/>
      </c>
      <c r="V34" s="148" t="str">
        <f>IF(Q34&lt;&gt;"",'Νέα ΦΣ'!M29,"")</f>
        <v/>
      </c>
      <c r="W34" s="148" t="str">
        <f t="shared" si="8"/>
        <v/>
      </c>
      <c r="X34" s="148" t="str">
        <f>IF(Q34&lt;&gt;"",'Νέα ΦΣ'!O29,"")</f>
        <v/>
      </c>
      <c r="Y34" s="141" t="str">
        <f t="shared" si="9"/>
        <v/>
      </c>
      <c r="AA34" s="139" t="str">
        <f t="shared" si="10"/>
        <v/>
      </c>
      <c r="AB34" s="136" t="str">
        <f t="shared" si="11"/>
        <v/>
      </c>
      <c r="AC34" s="136" t="str">
        <f t="shared" si="12"/>
        <v/>
      </c>
      <c r="AD34" s="136" t="str">
        <f t="shared" si="13"/>
        <v/>
      </c>
      <c r="AE34" s="136" t="str">
        <f t="shared" si="14"/>
        <v/>
      </c>
      <c r="AF34" s="141" t="str">
        <f t="shared" si="15"/>
        <v/>
      </c>
      <c r="AG34" s="136" t="str">
        <f t="shared" si="16"/>
        <v/>
      </c>
      <c r="AH34" s="144" t="str">
        <f t="shared" si="17"/>
        <v/>
      </c>
      <c r="AI34" s="144" t="str">
        <f>IF(AA34&lt;&gt;"",Υπολογισμοί!H29,"")</f>
        <v/>
      </c>
      <c r="AJ34" s="146" t="str">
        <f>IF(AA34&lt;&gt;"",'Γενικά Δεδομένα'!$I$4,"")</f>
        <v/>
      </c>
      <c r="AK34" s="144" t="str">
        <f t="shared" si="18"/>
        <v/>
      </c>
      <c r="AM34" s="160"/>
      <c r="AO34" s="159" t="str">
        <f t="shared" si="19"/>
        <v/>
      </c>
      <c r="AP34" s="148" t="str">
        <f t="shared" si="20"/>
        <v/>
      </c>
      <c r="AQ34" s="148" t="str">
        <f t="shared" si="21"/>
        <v/>
      </c>
      <c r="AR34" s="148" t="str">
        <f t="shared" si="22"/>
        <v/>
      </c>
      <c r="AS34" s="141" t="str">
        <f>IF(AO34&lt;&gt;"",'Νέα ΦΣ'!I29+'Νέα ΦΣ'!J29,"")</f>
        <v/>
      </c>
      <c r="AT34" s="140" t="str">
        <f>IF(AO34&lt;&gt;"",'Νέα ΦΣ'!N29,"")</f>
        <v/>
      </c>
      <c r="AU34" s="140" t="str">
        <f>IF(AO34&lt;&gt;"",Υπολογισμοί!J29,"")</f>
        <v/>
      </c>
      <c r="AW34" s="148" t="str">
        <f>IF(Βραχίονες!C29&lt;&gt;"",Βραχίονες!F29+Βραχίονες!G29,"")</f>
        <v/>
      </c>
      <c r="AX34" s="140" t="str">
        <f>IF(Βραχίονες!C29&lt;&gt;"",Υπολογισμοί!K29,"")</f>
        <v/>
      </c>
      <c r="AY34" s="140" t="str">
        <f>IF(Βραχίονες!C29&lt;&gt;"",Υπολογισμοί!L29,"")</f>
        <v/>
      </c>
      <c r="AZ34" s="140" t="str">
        <f>IF(Βραχίονες!C29&lt;&gt;"",Υπολογισμοί!K29+Υπολογισμοί!L29,"")</f>
        <v/>
      </c>
      <c r="BB34" s="139" t="str">
        <f>IF('Λοιπός Εξοπλισμός'!A29&lt;&gt;"",'Λοιπός Εξοπλισμός'!A29,"")</f>
        <v/>
      </c>
      <c r="BC34" s="137" t="str">
        <f>IF('Λοιπός Εξοπλισμός'!B29&lt;&gt;"",'Λοιπός Εξοπλισμός'!B29,"")</f>
        <v/>
      </c>
      <c r="BD34" s="137" t="str">
        <f>IF('Λοιπός Εξοπλισμός'!C29&lt;&gt;"",'Λοιπός Εξοπλισμός'!C29,"")</f>
        <v/>
      </c>
      <c r="BE34" s="137" t="str">
        <f>IF('Λοιπός Εξοπλισμός'!G29&lt;&gt;"",'Λοιπός Εξοπλισμός'!G29,"")</f>
        <v/>
      </c>
      <c r="BF34" s="137" t="str">
        <f>IF('Λοιπός Εξοπλισμός'!H29&lt;&gt;"",'Λοιπός Εξοπλισμός'!H29,"")</f>
        <v/>
      </c>
      <c r="BG34" s="362" t="str">
        <f t="shared" si="23"/>
        <v/>
      </c>
    </row>
    <row r="35" spans="1:59" x14ac:dyDescent="0.2">
      <c r="A35" s="139" t="str">
        <f>IF('Συμβατικά ΦΣ'!B30&lt;&gt;"",'Συμβατικά ΦΣ'!C30,"")</f>
        <v/>
      </c>
      <c r="B35" s="137" t="str">
        <f>IF('Συμβατικά ΦΣ'!B30&lt;&gt;"",'Συμβατικά ΦΣ'!I30,"")</f>
        <v/>
      </c>
      <c r="C35" s="140" t="str">
        <f>IF('Συμβατικά ΦΣ'!B30&lt;&gt;"",'Συμβατικά ΦΣ'!J30,"")</f>
        <v/>
      </c>
      <c r="D35" s="141" t="str">
        <f>IF('Συμβατικά ΦΣ'!B30&lt;&gt;"",'Συμβατικά ΦΣ'!L30,"")</f>
        <v/>
      </c>
      <c r="E35" s="137" t="str">
        <f>IF('Συμβατικά ΦΣ'!B30&lt;&gt;"",'Συμβατικά ΦΣ'!K30,"")</f>
        <v/>
      </c>
      <c r="G35" s="139" t="str">
        <f t="shared" si="0"/>
        <v/>
      </c>
      <c r="H35" s="136" t="str">
        <f t="shared" si="1"/>
        <v/>
      </c>
      <c r="I35" s="140" t="str">
        <f t="shared" si="2"/>
        <v/>
      </c>
      <c r="J35" s="141" t="str">
        <f t="shared" si="3"/>
        <v/>
      </c>
      <c r="K35" s="141" t="str">
        <f t="shared" si="4"/>
        <v/>
      </c>
      <c r="L35" s="140" t="str">
        <f>IF(G35&lt;&gt;"",'Γενικά Δεδομένα'!$I$6*365,"")</f>
        <v/>
      </c>
      <c r="M35" s="144" t="str">
        <f>IF(G35&lt;&gt;"",Υπολογισμοί!G30,"")</f>
        <v/>
      </c>
      <c r="N35" s="145" t="str">
        <f>IF(G35&lt;&gt;"",'Γενικά Δεδομένα'!$I$4,"")</f>
        <v/>
      </c>
      <c r="O35" s="144" t="str">
        <f>IF(G35&lt;&gt;"",M35*'Γενικά Δεδομένα'!$I$4,"")</f>
        <v/>
      </c>
      <c r="Q35" s="155" t="str">
        <f t="shared" si="5"/>
        <v/>
      </c>
      <c r="R35" s="156" t="str">
        <f t="shared" si="6"/>
        <v/>
      </c>
      <c r="S35" s="157" t="str">
        <f t="shared" si="7"/>
        <v/>
      </c>
      <c r="T35" s="158"/>
      <c r="U35" s="159" t="str">
        <f>IF(Q35&lt;&gt;"",'Νέα ΦΣ'!D30,"")</f>
        <v/>
      </c>
      <c r="V35" s="148" t="str">
        <f>IF(Q35&lt;&gt;"",'Νέα ΦΣ'!M30,"")</f>
        <v/>
      </c>
      <c r="W35" s="148" t="str">
        <f t="shared" si="8"/>
        <v/>
      </c>
      <c r="X35" s="148" t="str">
        <f>IF(Q35&lt;&gt;"",'Νέα ΦΣ'!O30,"")</f>
        <v/>
      </c>
      <c r="Y35" s="141" t="str">
        <f t="shared" si="9"/>
        <v/>
      </c>
      <c r="AA35" s="139" t="str">
        <f t="shared" si="10"/>
        <v/>
      </c>
      <c r="AB35" s="136" t="str">
        <f t="shared" si="11"/>
        <v/>
      </c>
      <c r="AC35" s="136" t="str">
        <f t="shared" si="12"/>
        <v/>
      </c>
      <c r="AD35" s="136" t="str">
        <f t="shared" si="13"/>
        <v/>
      </c>
      <c r="AE35" s="136" t="str">
        <f t="shared" si="14"/>
        <v/>
      </c>
      <c r="AF35" s="141" t="str">
        <f t="shared" si="15"/>
        <v/>
      </c>
      <c r="AG35" s="136" t="str">
        <f t="shared" si="16"/>
        <v/>
      </c>
      <c r="AH35" s="144" t="str">
        <f t="shared" si="17"/>
        <v/>
      </c>
      <c r="AI35" s="144" t="str">
        <f>IF(AA35&lt;&gt;"",Υπολογισμοί!H30,"")</f>
        <v/>
      </c>
      <c r="AJ35" s="146" t="str">
        <f>IF(AA35&lt;&gt;"",'Γενικά Δεδομένα'!$I$4,"")</f>
        <v/>
      </c>
      <c r="AK35" s="144" t="str">
        <f t="shared" si="18"/>
        <v/>
      </c>
      <c r="AM35" s="160"/>
      <c r="AO35" s="159" t="str">
        <f t="shared" si="19"/>
        <v/>
      </c>
      <c r="AP35" s="148" t="str">
        <f t="shared" si="20"/>
        <v/>
      </c>
      <c r="AQ35" s="148" t="str">
        <f t="shared" si="21"/>
        <v/>
      </c>
      <c r="AR35" s="148" t="str">
        <f t="shared" si="22"/>
        <v/>
      </c>
      <c r="AS35" s="141" t="str">
        <f>IF(AO35&lt;&gt;"",'Νέα ΦΣ'!I30+'Νέα ΦΣ'!J30,"")</f>
        <v/>
      </c>
      <c r="AT35" s="140" t="str">
        <f>IF(AO35&lt;&gt;"",'Νέα ΦΣ'!N30,"")</f>
        <v/>
      </c>
      <c r="AU35" s="140" t="str">
        <f>IF(AO35&lt;&gt;"",Υπολογισμοί!J30,"")</f>
        <v/>
      </c>
      <c r="AW35" s="148" t="str">
        <f>IF(Βραχίονες!C30&lt;&gt;"",Βραχίονες!F30+Βραχίονες!G30,"")</f>
        <v/>
      </c>
      <c r="AX35" s="140" t="str">
        <f>IF(Βραχίονες!C30&lt;&gt;"",Υπολογισμοί!K30,"")</f>
        <v/>
      </c>
      <c r="AY35" s="140" t="str">
        <f>IF(Βραχίονες!C30&lt;&gt;"",Υπολογισμοί!L30,"")</f>
        <v/>
      </c>
      <c r="AZ35" s="140" t="str">
        <f>IF(Βραχίονες!C30&lt;&gt;"",Υπολογισμοί!K30+Υπολογισμοί!L30,"")</f>
        <v/>
      </c>
      <c r="BB35" s="139" t="str">
        <f>IF('Λοιπός Εξοπλισμός'!A30&lt;&gt;"",'Λοιπός Εξοπλισμός'!A30,"")</f>
        <v/>
      </c>
      <c r="BC35" s="137" t="str">
        <f>IF('Λοιπός Εξοπλισμός'!B30&lt;&gt;"",'Λοιπός Εξοπλισμός'!B30,"")</f>
        <v/>
      </c>
      <c r="BD35" s="137" t="str">
        <f>IF('Λοιπός Εξοπλισμός'!C30&lt;&gt;"",'Λοιπός Εξοπλισμός'!C30,"")</f>
        <v/>
      </c>
      <c r="BE35" s="137" t="str">
        <f>IF('Λοιπός Εξοπλισμός'!G30&lt;&gt;"",'Λοιπός Εξοπλισμός'!G30,"")</f>
        <v/>
      </c>
      <c r="BF35" s="137" t="str">
        <f>IF('Λοιπός Εξοπλισμός'!H30&lt;&gt;"",'Λοιπός Εξοπλισμός'!H30,"")</f>
        <v/>
      </c>
      <c r="BG35" s="362" t="str">
        <f t="shared" si="23"/>
        <v/>
      </c>
    </row>
    <row r="36" spans="1:59" x14ac:dyDescent="0.2">
      <c r="A36" s="139" t="str">
        <f>IF('Συμβατικά ΦΣ'!B31&lt;&gt;"",'Συμβατικά ΦΣ'!C31,"")</f>
        <v/>
      </c>
      <c r="B36" s="137" t="str">
        <f>IF('Συμβατικά ΦΣ'!B31&lt;&gt;"",'Συμβατικά ΦΣ'!I31,"")</f>
        <v/>
      </c>
      <c r="C36" s="140" t="str">
        <f>IF('Συμβατικά ΦΣ'!B31&lt;&gt;"",'Συμβατικά ΦΣ'!J31,"")</f>
        <v/>
      </c>
      <c r="D36" s="141" t="str">
        <f>IF('Συμβατικά ΦΣ'!B31&lt;&gt;"",'Συμβατικά ΦΣ'!L31,"")</f>
        <v/>
      </c>
      <c r="E36" s="137" t="str">
        <f>IF('Συμβατικά ΦΣ'!B31&lt;&gt;"",'Συμβατικά ΦΣ'!K31,"")</f>
        <v/>
      </c>
      <c r="G36" s="139" t="str">
        <f t="shared" si="0"/>
        <v/>
      </c>
      <c r="H36" s="136" t="str">
        <f t="shared" si="1"/>
        <v/>
      </c>
      <c r="I36" s="140" t="str">
        <f t="shared" si="2"/>
        <v/>
      </c>
      <c r="J36" s="141" t="str">
        <f t="shared" si="3"/>
        <v/>
      </c>
      <c r="K36" s="141" t="str">
        <f t="shared" si="4"/>
        <v/>
      </c>
      <c r="L36" s="140" t="str">
        <f>IF(G36&lt;&gt;"",'Γενικά Δεδομένα'!$I$6*365,"")</f>
        <v/>
      </c>
      <c r="M36" s="144" t="str">
        <f>IF(G36&lt;&gt;"",Υπολογισμοί!G31,"")</f>
        <v/>
      </c>
      <c r="N36" s="145" t="str">
        <f>IF(G36&lt;&gt;"",'Γενικά Δεδομένα'!$I$4,"")</f>
        <v/>
      </c>
      <c r="O36" s="144" t="str">
        <f>IF(G36&lt;&gt;"",M36*'Γενικά Δεδομένα'!$I$4,"")</f>
        <v/>
      </c>
      <c r="Q36" s="155" t="str">
        <f t="shared" si="5"/>
        <v/>
      </c>
      <c r="R36" s="156" t="str">
        <f t="shared" si="6"/>
        <v/>
      </c>
      <c r="S36" s="157" t="str">
        <f t="shared" si="7"/>
        <v/>
      </c>
      <c r="T36" s="158"/>
      <c r="U36" s="159" t="str">
        <f>IF(Q36&lt;&gt;"",'Νέα ΦΣ'!D31,"")</f>
        <v/>
      </c>
      <c r="V36" s="148" t="str">
        <f>IF(Q36&lt;&gt;"",'Νέα ΦΣ'!M31,"")</f>
        <v/>
      </c>
      <c r="W36" s="148" t="str">
        <f t="shared" si="8"/>
        <v/>
      </c>
      <c r="X36" s="148" t="str">
        <f>IF(Q36&lt;&gt;"",'Νέα ΦΣ'!O31,"")</f>
        <v/>
      </c>
      <c r="Y36" s="141" t="str">
        <f t="shared" si="9"/>
        <v/>
      </c>
      <c r="AA36" s="139" t="str">
        <f t="shared" si="10"/>
        <v/>
      </c>
      <c r="AB36" s="136" t="str">
        <f t="shared" si="11"/>
        <v/>
      </c>
      <c r="AC36" s="136" t="str">
        <f t="shared" si="12"/>
        <v/>
      </c>
      <c r="AD36" s="136" t="str">
        <f t="shared" si="13"/>
        <v/>
      </c>
      <c r="AE36" s="136" t="str">
        <f t="shared" si="14"/>
        <v/>
      </c>
      <c r="AF36" s="141" t="str">
        <f t="shared" si="15"/>
        <v/>
      </c>
      <c r="AG36" s="136" t="str">
        <f t="shared" si="16"/>
        <v/>
      </c>
      <c r="AH36" s="144" t="str">
        <f t="shared" si="17"/>
        <v/>
      </c>
      <c r="AI36" s="144" t="str">
        <f>IF(AA36&lt;&gt;"",Υπολογισμοί!H31,"")</f>
        <v/>
      </c>
      <c r="AJ36" s="146" t="str">
        <f>IF(AA36&lt;&gt;"",'Γενικά Δεδομένα'!$I$4,"")</f>
        <v/>
      </c>
      <c r="AK36" s="144" t="str">
        <f t="shared" si="18"/>
        <v/>
      </c>
      <c r="AM36" s="160"/>
      <c r="AO36" s="159" t="str">
        <f t="shared" si="19"/>
        <v/>
      </c>
      <c r="AP36" s="148" t="str">
        <f t="shared" si="20"/>
        <v/>
      </c>
      <c r="AQ36" s="148" t="str">
        <f t="shared" si="21"/>
        <v/>
      </c>
      <c r="AR36" s="148" t="str">
        <f t="shared" si="22"/>
        <v/>
      </c>
      <c r="AS36" s="141" t="str">
        <f>IF(AO36&lt;&gt;"",'Νέα ΦΣ'!I31+'Νέα ΦΣ'!J31,"")</f>
        <v/>
      </c>
      <c r="AT36" s="140" t="str">
        <f>IF(AO36&lt;&gt;"",'Νέα ΦΣ'!N31,"")</f>
        <v/>
      </c>
      <c r="AU36" s="140" t="str">
        <f>IF(AO36&lt;&gt;"",Υπολογισμοί!J31,"")</f>
        <v/>
      </c>
      <c r="AW36" s="148" t="str">
        <f>IF(Βραχίονες!C31&lt;&gt;"",Βραχίονες!F31+Βραχίονες!G31,"")</f>
        <v/>
      </c>
      <c r="AX36" s="140" t="str">
        <f>IF(Βραχίονες!C31&lt;&gt;"",Υπολογισμοί!K31,"")</f>
        <v/>
      </c>
      <c r="AY36" s="140" t="str">
        <f>IF(Βραχίονες!C31&lt;&gt;"",Υπολογισμοί!L31,"")</f>
        <v/>
      </c>
      <c r="AZ36" s="140" t="str">
        <f>IF(Βραχίονες!C31&lt;&gt;"",Υπολογισμοί!K31+Υπολογισμοί!L31,"")</f>
        <v/>
      </c>
      <c r="BB36" s="139" t="str">
        <f>IF('Λοιπός Εξοπλισμός'!A31&lt;&gt;"",'Λοιπός Εξοπλισμός'!A31,"")</f>
        <v/>
      </c>
      <c r="BC36" s="137" t="str">
        <f>IF('Λοιπός Εξοπλισμός'!B31&lt;&gt;"",'Λοιπός Εξοπλισμός'!B31,"")</f>
        <v/>
      </c>
      <c r="BD36" s="137" t="str">
        <f>IF('Λοιπός Εξοπλισμός'!C31&lt;&gt;"",'Λοιπός Εξοπλισμός'!C31,"")</f>
        <v/>
      </c>
      <c r="BE36" s="137" t="str">
        <f>IF('Λοιπός Εξοπλισμός'!G31&lt;&gt;"",'Λοιπός Εξοπλισμός'!G31,"")</f>
        <v/>
      </c>
      <c r="BF36" s="137" t="str">
        <f>IF('Λοιπός Εξοπλισμός'!H31&lt;&gt;"",'Λοιπός Εξοπλισμός'!H31,"")</f>
        <v/>
      </c>
      <c r="BG36" s="362" t="str">
        <f t="shared" si="23"/>
        <v/>
      </c>
    </row>
    <row r="37" spans="1:59" x14ac:dyDescent="0.2">
      <c r="A37" s="139" t="str">
        <f>IF('Συμβατικά ΦΣ'!B32&lt;&gt;"",'Συμβατικά ΦΣ'!C32,"")</f>
        <v/>
      </c>
      <c r="B37" s="137" t="str">
        <f>IF('Συμβατικά ΦΣ'!B32&lt;&gt;"",'Συμβατικά ΦΣ'!I32,"")</f>
        <v/>
      </c>
      <c r="C37" s="140" t="str">
        <f>IF('Συμβατικά ΦΣ'!B32&lt;&gt;"",'Συμβατικά ΦΣ'!J32,"")</f>
        <v/>
      </c>
      <c r="D37" s="141" t="str">
        <f>IF('Συμβατικά ΦΣ'!B32&lt;&gt;"",'Συμβατικά ΦΣ'!L32,"")</f>
        <v/>
      </c>
      <c r="E37" s="137" t="str">
        <f>IF('Συμβατικά ΦΣ'!B32&lt;&gt;"",'Συμβατικά ΦΣ'!K32,"")</f>
        <v/>
      </c>
      <c r="G37" s="139" t="str">
        <f t="shared" si="0"/>
        <v/>
      </c>
      <c r="H37" s="136" t="str">
        <f t="shared" si="1"/>
        <v/>
      </c>
      <c r="I37" s="140" t="str">
        <f t="shared" si="2"/>
        <v/>
      </c>
      <c r="J37" s="141" t="str">
        <f t="shared" si="3"/>
        <v/>
      </c>
      <c r="K37" s="141" t="str">
        <f t="shared" si="4"/>
        <v/>
      </c>
      <c r="L37" s="140" t="str">
        <f>IF(G37&lt;&gt;"",'Γενικά Δεδομένα'!$I$6*365,"")</f>
        <v/>
      </c>
      <c r="M37" s="144" t="str">
        <f>IF(G37&lt;&gt;"",Υπολογισμοί!G32,"")</f>
        <v/>
      </c>
      <c r="N37" s="145" t="str">
        <f>IF(G37&lt;&gt;"",'Γενικά Δεδομένα'!$I$4,"")</f>
        <v/>
      </c>
      <c r="O37" s="144" t="str">
        <f>IF(G37&lt;&gt;"",M37*'Γενικά Δεδομένα'!$I$4,"")</f>
        <v/>
      </c>
      <c r="Q37" s="155" t="str">
        <f t="shared" si="5"/>
        <v/>
      </c>
      <c r="R37" s="156" t="str">
        <f t="shared" si="6"/>
        <v/>
      </c>
      <c r="S37" s="157" t="str">
        <f t="shared" si="7"/>
        <v/>
      </c>
      <c r="T37" s="158"/>
      <c r="U37" s="159" t="str">
        <f>IF(Q37&lt;&gt;"",'Νέα ΦΣ'!D32,"")</f>
        <v/>
      </c>
      <c r="V37" s="148" t="str">
        <f>IF(Q37&lt;&gt;"",'Νέα ΦΣ'!M32,"")</f>
        <v/>
      </c>
      <c r="W37" s="148" t="str">
        <f t="shared" si="8"/>
        <v/>
      </c>
      <c r="X37" s="148" t="str">
        <f>IF(Q37&lt;&gt;"",'Νέα ΦΣ'!O32,"")</f>
        <v/>
      </c>
      <c r="Y37" s="141" t="str">
        <f t="shared" si="9"/>
        <v/>
      </c>
      <c r="AA37" s="139" t="str">
        <f t="shared" si="10"/>
        <v/>
      </c>
      <c r="AB37" s="136" t="str">
        <f t="shared" si="11"/>
        <v/>
      </c>
      <c r="AC37" s="136" t="str">
        <f t="shared" si="12"/>
        <v/>
      </c>
      <c r="AD37" s="136" t="str">
        <f t="shared" si="13"/>
        <v/>
      </c>
      <c r="AE37" s="136" t="str">
        <f t="shared" si="14"/>
        <v/>
      </c>
      <c r="AF37" s="141" t="str">
        <f t="shared" si="15"/>
        <v/>
      </c>
      <c r="AG37" s="136" t="str">
        <f t="shared" si="16"/>
        <v/>
      </c>
      <c r="AH37" s="144" t="str">
        <f t="shared" si="17"/>
        <v/>
      </c>
      <c r="AI37" s="144" t="str">
        <f>IF(AA37&lt;&gt;"",Υπολογισμοί!H32,"")</f>
        <v/>
      </c>
      <c r="AJ37" s="146" t="str">
        <f>IF(AA37&lt;&gt;"",'Γενικά Δεδομένα'!$I$4,"")</f>
        <v/>
      </c>
      <c r="AK37" s="144" t="str">
        <f t="shared" si="18"/>
        <v/>
      </c>
      <c r="AM37" s="160"/>
      <c r="AO37" s="159" t="str">
        <f t="shared" si="19"/>
        <v/>
      </c>
      <c r="AP37" s="148" t="str">
        <f t="shared" si="20"/>
        <v/>
      </c>
      <c r="AQ37" s="148" t="str">
        <f t="shared" si="21"/>
        <v/>
      </c>
      <c r="AR37" s="148" t="str">
        <f t="shared" si="22"/>
        <v/>
      </c>
      <c r="AS37" s="141" t="str">
        <f>IF(AO37&lt;&gt;"",'Νέα ΦΣ'!I32+'Νέα ΦΣ'!J32,"")</f>
        <v/>
      </c>
      <c r="AT37" s="140" t="str">
        <f>IF(AO37&lt;&gt;"",'Νέα ΦΣ'!N32,"")</f>
        <v/>
      </c>
      <c r="AU37" s="140" t="str">
        <f>IF(AO37&lt;&gt;"",Υπολογισμοί!J32,"")</f>
        <v/>
      </c>
      <c r="AW37" s="148" t="str">
        <f>IF(Βραχίονες!C32&lt;&gt;"",Βραχίονες!F32+Βραχίονες!G32,"")</f>
        <v/>
      </c>
      <c r="AX37" s="140" t="str">
        <f>IF(Βραχίονες!C32&lt;&gt;"",Υπολογισμοί!K32,"")</f>
        <v/>
      </c>
      <c r="AY37" s="140" t="str">
        <f>IF(Βραχίονες!C32&lt;&gt;"",Υπολογισμοί!L32,"")</f>
        <v/>
      </c>
      <c r="AZ37" s="140" t="str">
        <f>IF(Βραχίονες!C32&lt;&gt;"",Υπολογισμοί!K32+Υπολογισμοί!L32,"")</f>
        <v/>
      </c>
      <c r="BB37" s="139" t="str">
        <f>IF('Λοιπός Εξοπλισμός'!A32&lt;&gt;"",'Λοιπός Εξοπλισμός'!A32,"")</f>
        <v/>
      </c>
      <c r="BC37" s="137" t="str">
        <f>IF('Λοιπός Εξοπλισμός'!B32&lt;&gt;"",'Λοιπός Εξοπλισμός'!B32,"")</f>
        <v/>
      </c>
      <c r="BD37" s="137" t="str">
        <f>IF('Λοιπός Εξοπλισμός'!C32&lt;&gt;"",'Λοιπός Εξοπλισμός'!C32,"")</f>
        <v/>
      </c>
      <c r="BE37" s="137" t="str">
        <f>IF('Λοιπός Εξοπλισμός'!G32&lt;&gt;"",'Λοιπός Εξοπλισμός'!G32,"")</f>
        <v/>
      </c>
      <c r="BF37" s="137" t="str">
        <f>IF('Λοιπός Εξοπλισμός'!H32&lt;&gt;"",'Λοιπός Εξοπλισμός'!H32,"")</f>
        <v/>
      </c>
      <c r="BG37" s="362" t="str">
        <f t="shared" si="23"/>
        <v/>
      </c>
    </row>
    <row r="38" spans="1:59" x14ac:dyDescent="0.2">
      <c r="A38" s="139" t="str">
        <f>IF('Συμβατικά ΦΣ'!B33&lt;&gt;"",'Συμβατικά ΦΣ'!C33,"")</f>
        <v/>
      </c>
      <c r="B38" s="137" t="str">
        <f>IF('Συμβατικά ΦΣ'!B33&lt;&gt;"",'Συμβατικά ΦΣ'!I33,"")</f>
        <v/>
      </c>
      <c r="C38" s="140" t="str">
        <f>IF('Συμβατικά ΦΣ'!B33&lt;&gt;"",'Συμβατικά ΦΣ'!J33,"")</f>
        <v/>
      </c>
      <c r="D38" s="141" t="str">
        <f>IF('Συμβατικά ΦΣ'!B33&lt;&gt;"",'Συμβατικά ΦΣ'!L33,"")</f>
        <v/>
      </c>
      <c r="E38" s="137" t="str">
        <f>IF('Συμβατικά ΦΣ'!B33&lt;&gt;"",'Συμβατικά ΦΣ'!K33,"")</f>
        <v/>
      </c>
      <c r="G38" s="139" t="str">
        <f t="shared" si="0"/>
        <v/>
      </c>
      <c r="H38" s="136" t="str">
        <f t="shared" si="1"/>
        <v/>
      </c>
      <c r="I38" s="140" t="str">
        <f t="shared" si="2"/>
        <v/>
      </c>
      <c r="J38" s="141" t="str">
        <f t="shared" si="3"/>
        <v/>
      </c>
      <c r="K38" s="141" t="str">
        <f t="shared" si="4"/>
        <v/>
      </c>
      <c r="L38" s="140" t="str">
        <f>IF(G38&lt;&gt;"",'Γενικά Δεδομένα'!$I$6*365,"")</f>
        <v/>
      </c>
      <c r="M38" s="144" t="str">
        <f>IF(G38&lt;&gt;"",Υπολογισμοί!G33,"")</f>
        <v/>
      </c>
      <c r="N38" s="145" t="str">
        <f>IF(G38&lt;&gt;"",'Γενικά Δεδομένα'!$I$4,"")</f>
        <v/>
      </c>
      <c r="O38" s="144" t="str">
        <f>IF(G38&lt;&gt;"",M38*'Γενικά Δεδομένα'!$I$4,"")</f>
        <v/>
      </c>
      <c r="Q38" s="155" t="str">
        <f t="shared" si="5"/>
        <v/>
      </c>
      <c r="R38" s="156" t="str">
        <f t="shared" si="6"/>
        <v/>
      </c>
      <c r="S38" s="157" t="str">
        <f t="shared" si="7"/>
        <v/>
      </c>
      <c r="T38" s="158"/>
      <c r="U38" s="159" t="str">
        <f>IF(Q38&lt;&gt;"",'Νέα ΦΣ'!D33,"")</f>
        <v/>
      </c>
      <c r="V38" s="148" t="str">
        <f>IF(Q38&lt;&gt;"",'Νέα ΦΣ'!M33,"")</f>
        <v/>
      </c>
      <c r="W38" s="148" t="str">
        <f t="shared" si="8"/>
        <v/>
      </c>
      <c r="X38" s="148" t="str">
        <f>IF(Q38&lt;&gt;"",'Νέα ΦΣ'!O33,"")</f>
        <v/>
      </c>
      <c r="Y38" s="141" t="str">
        <f t="shared" si="9"/>
        <v/>
      </c>
      <c r="AA38" s="139" t="str">
        <f t="shared" si="10"/>
        <v/>
      </c>
      <c r="AB38" s="136" t="str">
        <f t="shared" si="11"/>
        <v/>
      </c>
      <c r="AC38" s="136" t="str">
        <f t="shared" si="12"/>
        <v/>
      </c>
      <c r="AD38" s="136" t="str">
        <f t="shared" si="13"/>
        <v/>
      </c>
      <c r="AE38" s="136" t="str">
        <f t="shared" si="14"/>
        <v/>
      </c>
      <c r="AF38" s="141" t="str">
        <f t="shared" si="15"/>
        <v/>
      </c>
      <c r="AG38" s="136" t="str">
        <f t="shared" si="16"/>
        <v/>
      </c>
      <c r="AH38" s="144" t="str">
        <f t="shared" si="17"/>
        <v/>
      </c>
      <c r="AI38" s="144" t="str">
        <f>IF(AA38&lt;&gt;"",Υπολογισμοί!H33,"")</f>
        <v/>
      </c>
      <c r="AJ38" s="146" t="str">
        <f>IF(AA38&lt;&gt;"",'Γενικά Δεδομένα'!$I$4,"")</f>
        <v/>
      </c>
      <c r="AK38" s="144" t="str">
        <f t="shared" si="18"/>
        <v/>
      </c>
      <c r="AM38" s="160"/>
      <c r="AO38" s="159" t="str">
        <f t="shared" si="19"/>
        <v/>
      </c>
      <c r="AP38" s="148" t="str">
        <f t="shared" si="20"/>
        <v/>
      </c>
      <c r="AQ38" s="148" t="str">
        <f t="shared" si="21"/>
        <v/>
      </c>
      <c r="AR38" s="148" t="str">
        <f t="shared" si="22"/>
        <v/>
      </c>
      <c r="AS38" s="141" t="str">
        <f>IF(AO38&lt;&gt;"",'Νέα ΦΣ'!I33+'Νέα ΦΣ'!J33,"")</f>
        <v/>
      </c>
      <c r="AT38" s="140" t="str">
        <f>IF(AO38&lt;&gt;"",'Νέα ΦΣ'!N33,"")</f>
        <v/>
      </c>
      <c r="AU38" s="140" t="str">
        <f>IF(AO38&lt;&gt;"",Υπολογισμοί!J33,"")</f>
        <v/>
      </c>
      <c r="AW38" s="148" t="str">
        <f>IF(Βραχίονες!C33&lt;&gt;"",Βραχίονες!F33+Βραχίονες!G33,"")</f>
        <v/>
      </c>
      <c r="AX38" s="140" t="str">
        <f>IF(Βραχίονες!C33&lt;&gt;"",Υπολογισμοί!K33,"")</f>
        <v/>
      </c>
      <c r="AY38" s="140" t="str">
        <f>IF(Βραχίονες!C33&lt;&gt;"",Υπολογισμοί!L33,"")</f>
        <v/>
      </c>
      <c r="AZ38" s="140" t="str">
        <f>IF(Βραχίονες!C33&lt;&gt;"",Υπολογισμοί!K33+Υπολογισμοί!L33,"")</f>
        <v/>
      </c>
      <c r="BB38" s="139" t="str">
        <f>IF('Λοιπός Εξοπλισμός'!A33&lt;&gt;"",'Λοιπός Εξοπλισμός'!A33,"")</f>
        <v/>
      </c>
      <c r="BC38" s="137" t="str">
        <f>IF('Λοιπός Εξοπλισμός'!B33&lt;&gt;"",'Λοιπός Εξοπλισμός'!B33,"")</f>
        <v/>
      </c>
      <c r="BD38" s="137" t="str">
        <f>IF('Λοιπός Εξοπλισμός'!C33&lt;&gt;"",'Λοιπός Εξοπλισμός'!C33,"")</f>
        <v/>
      </c>
      <c r="BE38" s="137" t="str">
        <f>IF('Λοιπός Εξοπλισμός'!G33&lt;&gt;"",'Λοιπός Εξοπλισμός'!G33,"")</f>
        <v/>
      </c>
      <c r="BF38" s="137" t="str">
        <f>IF('Λοιπός Εξοπλισμός'!H33&lt;&gt;"",'Λοιπός Εξοπλισμός'!H33,"")</f>
        <v/>
      </c>
      <c r="BG38" s="362" t="str">
        <f t="shared" si="23"/>
        <v/>
      </c>
    </row>
    <row r="39" spans="1:59" x14ac:dyDescent="0.2">
      <c r="A39" s="139" t="str">
        <f>IF('Συμβατικά ΦΣ'!B34&lt;&gt;"",'Συμβατικά ΦΣ'!C34,"")</f>
        <v/>
      </c>
      <c r="B39" s="137" t="str">
        <f>IF('Συμβατικά ΦΣ'!B34&lt;&gt;"",'Συμβατικά ΦΣ'!I34,"")</f>
        <v/>
      </c>
      <c r="C39" s="140" t="str">
        <f>IF('Συμβατικά ΦΣ'!B34&lt;&gt;"",'Συμβατικά ΦΣ'!J34,"")</f>
        <v/>
      </c>
      <c r="D39" s="141" t="str">
        <f>IF('Συμβατικά ΦΣ'!B34&lt;&gt;"",'Συμβατικά ΦΣ'!L34,"")</f>
        <v/>
      </c>
      <c r="E39" s="137" t="str">
        <f>IF('Συμβατικά ΦΣ'!B34&lt;&gt;"",'Συμβατικά ΦΣ'!K34,"")</f>
        <v/>
      </c>
      <c r="G39" s="139" t="str">
        <f t="shared" si="0"/>
        <v/>
      </c>
      <c r="H39" s="136" t="str">
        <f t="shared" si="1"/>
        <v/>
      </c>
      <c r="I39" s="140" t="str">
        <f t="shared" si="2"/>
        <v/>
      </c>
      <c r="J39" s="141" t="str">
        <f t="shared" si="3"/>
        <v/>
      </c>
      <c r="K39" s="141" t="str">
        <f t="shared" si="4"/>
        <v/>
      </c>
      <c r="L39" s="140" t="str">
        <f>IF(G39&lt;&gt;"",'Γενικά Δεδομένα'!$I$6*365,"")</f>
        <v/>
      </c>
      <c r="M39" s="144" t="str">
        <f>IF(G39&lt;&gt;"",Υπολογισμοί!G34,"")</f>
        <v/>
      </c>
      <c r="N39" s="145" t="str">
        <f>IF(G39&lt;&gt;"",'Γενικά Δεδομένα'!$I$4,"")</f>
        <v/>
      </c>
      <c r="O39" s="144" t="str">
        <f>IF(G39&lt;&gt;"",M39*'Γενικά Δεδομένα'!$I$4,"")</f>
        <v/>
      </c>
      <c r="Q39" s="155" t="str">
        <f t="shared" si="5"/>
        <v/>
      </c>
      <c r="R39" s="156" t="str">
        <f t="shared" si="6"/>
        <v/>
      </c>
      <c r="S39" s="157" t="str">
        <f t="shared" si="7"/>
        <v/>
      </c>
      <c r="T39" s="158"/>
      <c r="U39" s="159" t="str">
        <f>IF(Q39&lt;&gt;"",'Νέα ΦΣ'!D34,"")</f>
        <v/>
      </c>
      <c r="V39" s="148" t="str">
        <f>IF(Q39&lt;&gt;"",'Νέα ΦΣ'!M34,"")</f>
        <v/>
      </c>
      <c r="W39" s="148" t="str">
        <f t="shared" si="8"/>
        <v/>
      </c>
      <c r="X39" s="148" t="str">
        <f>IF(Q39&lt;&gt;"",'Νέα ΦΣ'!O34,"")</f>
        <v/>
      </c>
      <c r="Y39" s="141" t="str">
        <f t="shared" si="9"/>
        <v/>
      </c>
      <c r="AA39" s="139" t="str">
        <f t="shared" si="10"/>
        <v/>
      </c>
      <c r="AB39" s="136" t="str">
        <f t="shared" si="11"/>
        <v/>
      </c>
      <c r="AC39" s="136" t="str">
        <f t="shared" si="12"/>
        <v/>
      </c>
      <c r="AD39" s="136" t="str">
        <f t="shared" si="13"/>
        <v/>
      </c>
      <c r="AE39" s="136" t="str">
        <f t="shared" si="14"/>
        <v/>
      </c>
      <c r="AF39" s="141" t="str">
        <f t="shared" si="15"/>
        <v/>
      </c>
      <c r="AG39" s="136" t="str">
        <f t="shared" si="16"/>
        <v/>
      </c>
      <c r="AH39" s="144" t="str">
        <f t="shared" si="17"/>
        <v/>
      </c>
      <c r="AI39" s="144" t="str">
        <f>IF(AA39&lt;&gt;"",Υπολογισμοί!H34,"")</f>
        <v/>
      </c>
      <c r="AJ39" s="146" t="str">
        <f>IF(AA39&lt;&gt;"",'Γενικά Δεδομένα'!$I$4,"")</f>
        <v/>
      </c>
      <c r="AK39" s="144" t="str">
        <f t="shared" si="18"/>
        <v/>
      </c>
      <c r="AM39" s="160"/>
      <c r="AO39" s="159" t="str">
        <f t="shared" si="19"/>
        <v/>
      </c>
      <c r="AP39" s="148" t="str">
        <f t="shared" si="20"/>
        <v/>
      </c>
      <c r="AQ39" s="148" t="str">
        <f t="shared" si="21"/>
        <v/>
      </c>
      <c r="AR39" s="148" t="str">
        <f t="shared" si="22"/>
        <v/>
      </c>
      <c r="AS39" s="141" t="str">
        <f>IF(AO39&lt;&gt;"",'Νέα ΦΣ'!I34+'Νέα ΦΣ'!J34,"")</f>
        <v/>
      </c>
      <c r="AT39" s="140" t="str">
        <f>IF(AO39&lt;&gt;"",'Νέα ΦΣ'!N34,"")</f>
        <v/>
      </c>
      <c r="AU39" s="140" t="str">
        <f>IF(AO39&lt;&gt;"",Υπολογισμοί!J34,"")</f>
        <v/>
      </c>
      <c r="AW39" s="148" t="str">
        <f>IF(Βραχίονες!C34&lt;&gt;"",Βραχίονες!F34+Βραχίονες!G34,"")</f>
        <v/>
      </c>
      <c r="AX39" s="140" t="str">
        <f>IF(Βραχίονες!C34&lt;&gt;"",Υπολογισμοί!K34,"")</f>
        <v/>
      </c>
      <c r="AY39" s="140" t="str">
        <f>IF(Βραχίονες!C34&lt;&gt;"",Υπολογισμοί!L34,"")</f>
        <v/>
      </c>
      <c r="AZ39" s="140" t="str">
        <f>IF(Βραχίονες!C34&lt;&gt;"",Υπολογισμοί!K34+Υπολογισμοί!L34,"")</f>
        <v/>
      </c>
      <c r="BB39" s="139" t="str">
        <f>IF('Λοιπός Εξοπλισμός'!A34&lt;&gt;"",'Λοιπός Εξοπλισμός'!A34,"")</f>
        <v/>
      </c>
      <c r="BC39" s="137" t="str">
        <f>IF('Λοιπός Εξοπλισμός'!B34&lt;&gt;"",'Λοιπός Εξοπλισμός'!B34,"")</f>
        <v/>
      </c>
      <c r="BD39" s="137" t="str">
        <f>IF('Λοιπός Εξοπλισμός'!C34&lt;&gt;"",'Λοιπός Εξοπλισμός'!C34,"")</f>
        <v/>
      </c>
      <c r="BE39" s="137" t="str">
        <f>IF('Λοιπός Εξοπλισμός'!G34&lt;&gt;"",'Λοιπός Εξοπλισμός'!G34,"")</f>
        <v/>
      </c>
      <c r="BF39" s="137" t="str">
        <f>IF('Λοιπός Εξοπλισμός'!H34&lt;&gt;"",'Λοιπός Εξοπλισμός'!H34,"")</f>
        <v/>
      </c>
      <c r="BG39" s="362" t="str">
        <f t="shared" si="23"/>
        <v/>
      </c>
    </row>
    <row r="40" spans="1:59" x14ac:dyDescent="0.2">
      <c r="A40" s="139" t="str">
        <f>IF('Συμβατικά ΦΣ'!B35&lt;&gt;"",'Συμβατικά ΦΣ'!C35,"")</f>
        <v/>
      </c>
      <c r="B40" s="137" t="str">
        <f>IF('Συμβατικά ΦΣ'!B35&lt;&gt;"",'Συμβατικά ΦΣ'!I35,"")</f>
        <v/>
      </c>
      <c r="C40" s="140" t="str">
        <f>IF('Συμβατικά ΦΣ'!B35&lt;&gt;"",'Συμβατικά ΦΣ'!J35,"")</f>
        <v/>
      </c>
      <c r="D40" s="141" t="str">
        <f>IF('Συμβατικά ΦΣ'!B35&lt;&gt;"",'Συμβατικά ΦΣ'!L35,"")</f>
        <v/>
      </c>
      <c r="E40" s="137" t="str">
        <f>IF('Συμβατικά ΦΣ'!B35&lt;&gt;"",'Συμβατικά ΦΣ'!K35,"")</f>
        <v/>
      </c>
      <c r="G40" s="139" t="str">
        <f t="shared" si="0"/>
        <v/>
      </c>
      <c r="H40" s="136" t="str">
        <f t="shared" si="1"/>
        <v/>
      </c>
      <c r="I40" s="140" t="str">
        <f t="shared" si="2"/>
        <v/>
      </c>
      <c r="J40" s="141" t="str">
        <f t="shared" si="3"/>
        <v/>
      </c>
      <c r="K40" s="141" t="str">
        <f t="shared" si="4"/>
        <v/>
      </c>
      <c r="L40" s="140" t="str">
        <f>IF(G40&lt;&gt;"",'Γενικά Δεδομένα'!$I$6*365,"")</f>
        <v/>
      </c>
      <c r="M40" s="144" t="str">
        <f>IF(G40&lt;&gt;"",Υπολογισμοί!G35,"")</f>
        <v/>
      </c>
      <c r="N40" s="145" t="str">
        <f>IF(G40&lt;&gt;"",'Γενικά Δεδομένα'!$I$4,"")</f>
        <v/>
      </c>
      <c r="O40" s="144" t="str">
        <f>IF(G40&lt;&gt;"",M40*'Γενικά Δεδομένα'!$I$4,"")</f>
        <v/>
      </c>
      <c r="Q40" s="155" t="str">
        <f t="shared" si="5"/>
        <v/>
      </c>
      <c r="R40" s="156" t="str">
        <f t="shared" si="6"/>
        <v/>
      </c>
      <c r="S40" s="157" t="str">
        <f t="shared" si="7"/>
        <v/>
      </c>
      <c r="T40" s="158"/>
      <c r="U40" s="159" t="str">
        <f>IF(Q40&lt;&gt;"",'Νέα ΦΣ'!D35,"")</f>
        <v/>
      </c>
      <c r="V40" s="148" t="str">
        <f>IF(Q40&lt;&gt;"",'Νέα ΦΣ'!M35,"")</f>
        <v/>
      </c>
      <c r="W40" s="148" t="str">
        <f t="shared" si="8"/>
        <v/>
      </c>
      <c r="X40" s="148" t="str">
        <f>IF(Q40&lt;&gt;"",'Νέα ΦΣ'!O35,"")</f>
        <v/>
      </c>
      <c r="Y40" s="141" t="str">
        <f t="shared" si="9"/>
        <v/>
      </c>
      <c r="AA40" s="139" t="str">
        <f t="shared" si="10"/>
        <v/>
      </c>
      <c r="AB40" s="136" t="str">
        <f t="shared" si="11"/>
        <v/>
      </c>
      <c r="AC40" s="136" t="str">
        <f t="shared" si="12"/>
        <v/>
      </c>
      <c r="AD40" s="136" t="str">
        <f t="shared" si="13"/>
        <v/>
      </c>
      <c r="AE40" s="136" t="str">
        <f t="shared" si="14"/>
        <v/>
      </c>
      <c r="AF40" s="141" t="str">
        <f t="shared" si="15"/>
        <v/>
      </c>
      <c r="AG40" s="136" t="str">
        <f t="shared" si="16"/>
        <v/>
      </c>
      <c r="AH40" s="144" t="str">
        <f t="shared" si="17"/>
        <v/>
      </c>
      <c r="AI40" s="144" t="str">
        <f>IF(AA40&lt;&gt;"",Υπολογισμοί!H35,"")</f>
        <v/>
      </c>
      <c r="AJ40" s="146" t="str">
        <f>IF(AA40&lt;&gt;"",'Γενικά Δεδομένα'!$I$4,"")</f>
        <v/>
      </c>
      <c r="AK40" s="144" t="str">
        <f t="shared" si="18"/>
        <v/>
      </c>
      <c r="AM40" s="160"/>
      <c r="AO40" s="159" t="str">
        <f t="shared" si="19"/>
        <v/>
      </c>
      <c r="AP40" s="148" t="str">
        <f t="shared" si="20"/>
        <v/>
      </c>
      <c r="AQ40" s="148" t="str">
        <f t="shared" si="21"/>
        <v/>
      </c>
      <c r="AR40" s="148" t="str">
        <f t="shared" si="22"/>
        <v/>
      </c>
      <c r="AS40" s="141" t="str">
        <f>IF(AO40&lt;&gt;"",'Νέα ΦΣ'!I35+'Νέα ΦΣ'!J35,"")</f>
        <v/>
      </c>
      <c r="AT40" s="140" t="str">
        <f>IF(AO40&lt;&gt;"",'Νέα ΦΣ'!N35,"")</f>
        <v/>
      </c>
      <c r="AU40" s="140" t="str">
        <f>IF(AO40&lt;&gt;"",Υπολογισμοί!J35,"")</f>
        <v/>
      </c>
      <c r="AW40" s="148" t="str">
        <f>IF(Βραχίονες!C35&lt;&gt;"",Βραχίονες!F35+Βραχίονες!G35,"")</f>
        <v/>
      </c>
      <c r="AX40" s="140" t="str">
        <f>IF(Βραχίονες!C35&lt;&gt;"",Υπολογισμοί!K35,"")</f>
        <v/>
      </c>
      <c r="AY40" s="140" t="str">
        <f>IF(Βραχίονες!C35&lt;&gt;"",Υπολογισμοί!L35,"")</f>
        <v/>
      </c>
      <c r="AZ40" s="140" t="str">
        <f>IF(Βραχίονες!C35&lt;&gt;"",Υπολογισμοί!K35+Υπολογισμοί!L35,"")</f>
        <v/>
      </c>
      <c r="BB40" s="139" t="str">
        <f>IF('Λοιπός Εξοπλισμός'!A35&lt;&gt;"",'Λοιπός Εξοπλισμός'!A35,"")</f>
        <v/>
      </c>
      <c r="BC40" s="137" t="str">
        <f>IF('Λοιπός Εξοπλισμός'!B35&lt;&gt;"",'Λοιπός Εξοπλισμός'!B35,"")</f>
        <v/>
      </c>
      <c r="BD40" s="137" t="str">
        <f>IF('Λοιπός Εξοπλισμός'!C35&lt;&gt;"",'Λοιπός Εξοπλισμός'!C35,"")</f>
        <v/>
      </c>
      <c r="BE40" s="137" t="str">
        <f>IF('Λοιπός Εξοπλισμός'!G35&lt;&gt;"",'Λοιπός Εξοπλισμός'!G35,"")</f>
        <v/>
      </c>
      <c r="BF40" s="137" t="str">
        <f>IF('Λοιπός Εξοπλισμός'!H35&lt;&gt;"",'Λοιπός Εξοπλισμός'!H35,"")</f>
        <v/>
      </c>
      <c r="BG40" s="362" t="str">
        <f t="shared" si="23"/>
        <v/>
      </c>
    </row>
    <row r="41" spans="1:59" x14ac:dyDescent="0.2">
      <c r="A41" s="139" t="str">
        <f>IF('Συμβατικά ΦΣ'!B36&lt;&gt;"",'Συμβατικά ΦΣ'!C36,"")</f>
        <v/>
      </c>
      <c r="B41" s="137" t="str">
        <f>IF('Συμβατικά ΦΣ'!B36&lt;&gt;"",'Συμβατικά ΦΣ'!I36,"")</f>
        <v/>
      </c>
      <c r="C41" s="140" t="str">
        <f>IF('Συμβατικά ΦΣ'!B36&lt;&gt;"",'Συμβατικά ΦΣ'!J36,"")</f>
        <v/>
      </c>
      <c r="D41" s="141" t="str">
        <f>IF('Συμβατικά ΦΣ'!B36&lt;&gt;"",'Συμβατικά ΦΣ'!L36,"")</f>
        <v/>
      </c>
      <c r="E41" s="137" t="str">
        <f>IF('Συμβατικά ΦΣ'!B36&lt;&gt;"",'Συμβατικά ΦΣ'!K36,"")</f>
        <v/>
      </c>
      <c r="G41" s="139" t="str">
        <f t="shared" si="0"/>
        <v/>
      </c>
      <c r="H41" s="136" t="str">
        <f t="shared" si="1"/>
        <v/>
      </c>
      <c r="I41" s="140" t="str">
        <f t="shared" si="2"/>
        <v/>
      </c>
      <c r="J41" s="141" t="str">
        <f t="shared" si="3"/>
        <v/>
      </c>
      <c r="K41" s="141" t="str">
        <f t="shared" si="4"/>
        <v/>
      </c>
      <c r="L41" s="140" t="str">
        <f>IF(G41&lt;&gt;"",'Γενικά Δεδομένα'!$I$6*365,"")</f>
        <v/>
      </c>
      <c r="M41" s="144" t="str">
        <f>IF(G41&lt;&gt;"",Υπολογισμοί!G36,"")</f>
        <v/>
      </c>
      <c r="N41" s="145" t="str">
        <f>IF(G41&lt;&gt;"",'Γενικά Δεδομένα'!$I$4,"")</f>
        <v/>
      </c>
      <c r="O41" s="144" t="str">
        <f>IF(G41&lt;&gt;"",M41*'Γενικά Δεδομένα'!$I$4,"")</f>
        <v/>
      </c>
      <c r="Q41" s="155" t="str">
        <f t="shared" si="5"/>
        <v/>
      </c>
      <c r="R41" s="156" t="str">
        <f t="shared" si="6"/>
        <v/>
      </c>
      <c r="S41" s="157" t="str">
        <f t="shared" si="7"/>
        <v/>
      </c>
      <c r="T41" s="158"/>
      <c r="U41" s="159" t="str">
        <f>IF(Q41&lt;&gt;"",'Νέα ΦΣ'!D36,"")</f>
        <v/>
      </c>
      <c r="V41" s="148" t="str">
        <f>IF(Q41&lt;&gt;"",'Νέα ΦΣ'!M36,"")</f>
        <v/>
      </c>
      <c r="W41" s="148" t="str">
        <f t="shared" si="8"/>
        <v/>
      </c>
      <c r="X41" s="148" t="str">
        <f>IF(Q41&lt;&gt;"",'Νέα ΦΣ'!O36,"")</f>
        <v/>
      </c>
      <c r="Y41" s="141" t="str">
        <f t="shared" si="9"/>
        <v/>
      </c>
      <c r="AA41" s="139" t="str">
        <f t="shared" si="10"/>
        <v/>
      </c>
      <c r="AB41" s="136" t="str">
        <f t="shared" si="11"/>
        <v/>
      </c>
      <c r="AC41" s="136" t="str">
        <f t="shared" si="12"/>
        <v/>
      </c>
      <c r="AD41" s="136" t="str">
        <f t="shared" si="13"/>
        <v/>
      </c>
      <c r="AE41" s="136" t="str">
        <f t="shared" si="14"/>
        <v/>
      </c>
      <c r="AF41" s="141" t="str">
        <f t="shared" si="15"/>
        <v/>
      </c>
      <c r="AG41" s="136" t="str">
        <f t="shared" si="16"/>
        <v/>
      </c>
      <c r="AH41" s="144" t="str">
        <f t="shared" si="17"/>
        <v/>
      </c>
      <c r="AI41" s="144" t="str">
        <f>IF(AA41&lt;&gt;"",Υπολογισμοί!H36,"")</f>
        <v/>
      </c>
      <c r="AJ41" s="146" t="str">
        <f>IF(AA41&lt;&gt;"",'Γενικά Δεδομένα'!$I$4,"")</f>
        <v/>
      </c>
      <c r="AK41" s="144" t="str">
        <f t="shared" si="18"/>
        <v/>
      </c>
      <c r="AM41" s="160"/>
      <c r="AO41" s="159" t="str">
        <f t="shared" si="19"/>
        <v/>
      </c>
      <c r="AP41" s="148" t="str">
        <f t="shared" si="20"/>
        <v/>
      </c>
      <c r="AQ41" s="148" t="str">
        <f t="shared" si="21"/>
        <v/>
      </c>
      <c r="AR41" s="148" t="str">
        <f t="shared" si="22"/>
        <v/>
      </c>
      <c r="AS41" s="141" t="str">
        <f>IF(AO41&lt;&gt;"",'Νέα ΦΣ'!I36+'Νέα ΦΣ'!J36,"")</f>
        <v/>
      </c>
      <c r="AT41" s="140" t="str">
        <f>IF(AO41&lt;&gt;"",'Νέα ΦΣ'!N36,"")</f>
        <v/>
      </c>
      <c r="AU41" s="140" t="str">
        <f>IF(AO41&lt;&gt;"",Υπολογισμοί!J36,"")</f>
        <v/>
      </c>
      <c r="AW41" s="148" t="str">
        <f>IF(Βραχίονες!C36&lt;&gt;"",Βραχίονες!F36+Βραχίονες!G36,"")</f>
        <v/>
      </c>
      <c r="AX41" s="140" t="str">
        <f>IF(Βραχίονες!C36&lt;&gt;"",Υπολογισμοί!K36,"")</f>
        <v/>
      </c>
      <c r="AY41" s="140" t="str">
        <f>IF(Βραχίονες!C36&lt;&gt;"",Υπολογισμοί!L36,"")</f>
        <v/>
      </c>
      <c r="AZ41" s="140" t="str">
        <f>IF(Βραχίονες!C36&lt;&gt;"",Υπολογισμοί!K36+Υπολογισμοί!L36,"")</f>
        <v/>
      </c>
      <c r="BB41" s="139" t="str">
        <f>IF('Λοιπός Εξοπλισμός'!A36&lt;&gt;"",'Λοιπός Εξοπλισμός'!A36,"")</f>
        <v/>
      </c>
      <c r="BC41" s="137" t="str">
        <f>IF('Λοιπός Εξοπλισμός'!B36&lt;&gt;"",'Λοιπός Εξοπλισμός'!B36,"")</f>
        <v/>
      </c>
      <c r="BD41" s="137" t="str">
        <f>IF('Λοιπός Εξοπλισμός'!C36&lt;&gt;"",'Λοιπός Εξοπλισμός'!C36,"")</f>
        <v/>
      </c>
      <c r="BE41" s="137" t="str">
        <f>IF('Λοιπός Εξοπλισμός'!G36&lt;&gt;"",'Λοιπός Εξοπλισμός'!G36,"")</f>
        <v/>
      </c>
      <c r="BF41" s="137" t="str">
        <f>IF('Λοιπός Εξοπλισμός'!H36&lt;&gt;"",'Λοιπός Εξοπλισμός'!H36,"")</f>
        <v/>
      </c>
      <c r="BG41" s="362" t="str">
        <f t="shared" si="23"/>
        <v/>
      </c>
    </row>
    <row r="42" spans="1:59" x14ac:dyDescent="0.2">
      <c r="A42" s="139" t="str">
        <f>IF('Συμβατικά ΦΣ'!B37&lt;&gt;"",'Συμβατικά ΦΣ'!C37,"")</f>
        <v/>
      </c>
      <c r="B42" s="137" t="str">
        <f>IF('Συμβατικά ΦΣ'!B37&lt;&gt;"",'Συμβατικά ΦΣ'!I37,"")</f>
        <v/>
      </c>
      <c r="C42" s="140" t="str">
        <f>IF('Συμβατικά ΦΣ'!B37&lt;&gt;"",'Συμβατικά ΦΣ'!J37,"")</f>
        <v/>
      </c>
      <c r="D42" s="141" t="str">
        <f>IF('Συμβατικά ΦΣ'!B37&lt;&gt;"",'Συμβατικά ΦΣ'!L37,"")</f>
        <v/>
      </c>
      <c r="E42" s="137" t="str">
        <f>IF('Συμβατικά ΦΣ'!B37&lt;&gt;"",'Συμβατικά ΦΣ'!K37,"")</f>
        <v/>
      </c>
      <c r="G42" s="139" t="str">
        <f t="shared" si="0"/>
        <v/>
      </c>
      <c r="H42" s="136" t="str">
        <f t="shared" si="1"/>
        <v/>
      </c>
      <c r="I42" s="140" t="str">
        <f t="shared" si="2"/>
        <v/>
      </c>
      <c r="J42" s="141" t="str">
        <f t="shared" si="3"/>
        <v/>
      </c>
      <c r="K42" s="141" t="str">
        <f t="shared" si="4"/>
        <v/>
      </c>
      <c r="L42" s="140" t="str">
        <f>IF(G42&lt;&gt;"",'Γενικά Δεδομένα'!$I$6*365,"")</f>
        <v/>
      </c>
      <c r="M42" s="144" t="str">
        <f>IF(G42&lt;&gt;"",Υπολογισμοί!G37,"")</f>
        <v/>
      </c>
      <c r="N42" s="145" t="str">
        <f>IF(G42&lt;&gt;"",'Γενικά Δεδομένα'!$I$4,"")</f>
        <v/>
      </c>
      <c r="O42" s="144" t="str">
        <f>IF(G42&lt;&gt;"",M42*'Γενικά Δεδομένα'!$I$4,"")</f>
        <v/>
      </c>
      <c r="Q42" s="155" t="str">
        <f t="shared" si="5"/>
        <v/>
      </c>
      <c r="R42" s="156" t="str">
        <f t="shared" si="6"/>
        <v/>
      </c>
      <c r="S42" s="157" t="str">
        <f t="shared" si="7"/>
        <v/>
      </c>
      <c r="T42" s="158"/>
      <c r="U42" s="159" t="str">
        <f>IF(Q42&lt;&gt;"",'Νέα ΦΣ'!D37,"")</f>
        <v/>
      </c>
      <c r="V42" s="148" t="str">
        <f>IF(Q42&lt;&gt;"",'Νέα ΦΣ'!M37,"")</f>
        <v/>
      </c>
      <c r="W42" s="148" t="str">
        <f t="shared" si="8"/>
        <v/>
      </c>
      <c r="X42" s="148" t="str">
        <f>IF(Q42&lt;&gt;"",'Νέα ΦΣ'!O37,"")</f>
        <v/>
      </c>
      <c r="Y42" s="141" t="str">
        <f t="shared" si="9"/>
        <v/>
      </c>
      <c r="AA42" s="139" t="str">
        <f t="shared" si="10"/>
        <v/>
      </c>
      <c r="AB42" s="136" t="str">
        <f t="shared" si="11"/>
        <v/>
      </c>
      <c r="AC42" s="136" t="str">
        <f t="shared" si="12"/>
        <v/>
      </c>
      <c r="AD42" s="136" t="str">
        <f t="shared" si="13"/>
        <v/>
      </c>
      <c r="AE42" s="136" t="str">
        <f t="shared" si="14"/>
        <v/>
      </c>
      <c r="AF42" s="141" t="str">
        <f t="shared" si="15"/>
        <v/>
      </c>
      <c r="AG42" s="136" t="str">
        <f t="shared" si="16"/>
        <v/>
      </c>
      <c r="AH42" s="144" t="str">
        <f t="shared" si="17"/>
        <v/>
      </c>
      <c r="AI42" s="144" t="str">
        <f>IF(AA42&lt;&gt;"",Υπολογισμοί!H37,"")</f>
        <v/>
      </c>
      <c r="AJ42" s="146" t="str">
        <f>IF(AA42&lt;&gt;"",'Γενικά Δεδομένα'!$I$4,"")</f>
        <v/>
      </c>
      <c r="AK42" s="144" t="str">
        <f t="shared" si="18"/>
        <v/>
      </c>
      <c r="AM42" s="160"/>
      <c r="AO42" s="159" t="str">
        <f t="shared" si="19"/>
        <v/>
      </c>
      <c r="AP42" s="148" t="str">
        <f t="shared" si="20"/>
        <v/>
      </c>
      <c r="AQ42" s="148" t="str">
        <f t="shared" si="21"/>
        <v/>
      </c>
      <c r="AR42" s="148" t="str">
        <f t="shared" si="22"/>
        <v/>
      </c>
      <c r="AS42" s="141" t="str">
        <f>IF(AO42&lt;&gt;"",'Νέα ΦΣ'!I37+'Νέα ΦΣ'!J37,"")</f>
        <v/>
      </c>
      <c r="AT42" s="140" t="str">
        <f>IF(AO42&lt;&gt;"",'Νέα ΦΣ'!N37,"")</f>
        <v/>
      </c>
      <c r="AU42" s="140" t="str">
        <f>IF(AO42&lt;&gt;"",Υπολογισμοί!J37,"")</f>
        <v/>
      </c>
      <c r="AW42" s="148" t="str">
        <f>IF(Βραχίονες!C37&lt;&gt;"",Βραχίονες!F37+Βραχίονες!G37,"")</f>
        <v/>
      </c>
      <c r="AX42" s="140" t="str">
        <f>IF(Βραχίονες!C37&lt;&gt;"",Υπολογισμοί!K37,"")</f>
        <v/>
      </c>
      <c r="AY42" s="140" t="str">
        <f>IF(Βραχίονες!C37&lt;&gt;"",Υπολογισμοί!L37,"")</f>
        <v/>
      </c>
      <c r="AZ42" s="140" t="str">
        <f>IF(Βραχίονες!C37&lt;&gt;"",Υπολογισμοί!K37+Υπολογισμοί!L37,"")</f>
        <v/>
      </c>
      <c r="BB42" s="139" t="str">
        <f>IF('Λοιπός Εξοπλισμός'!A37&lt;&gt;"",'Λοιπός Εξοπλισμός'!A37,"")</f>
        <v/>
      </c>
      <c r="BC42" s="137" t="str">
        <f>IF('Λοιπός Εξοπλισμός'!B37&lt;&gt;"",'Λοιπός Εξοπλισμός'!B37,"")</f>
        <v/>
      </c>
      <c r="BD42" s="137" t="str">
        <f>IF('Λοιπός Εξοπλισμός'!C37&lt;&gt;"",'Λοιπός Εξοπλισμός'!C37,"")</f>
        <v/>
      </c>
      <c r="BE42" s="137" t="str">
        <f>IF('Λοιπός Εξοπλισμός'!G37&lt;&gt;"",'Λοιπός Εξοπλισμός'!G37,"")</f>
        <v/>
      </c>
      <c r="BF42" s="137" t="str">
        <f>IF('Λοιπός Εξοπλισμός'!H37&lt;&gt;"",'Λοιπός Εξοπλισμός'!H37,"")</f>
        <v/>
      </c>
      <c r="BG42" s="362" t="str">
        <f>IF(BE42="","",BE42*BF42)</f>
        <v/>
      </c>
    </row>
    <row r="43" spans="1:59" x14ac:dyDescent="0.2">
      <c r="A43" s="139" t="str">
        <f>IF('Συμβατικά ΦΣ'!B38&lt;&gt;"",'Συμβατικά ΦΣ'!C38,"")</f>
        <v/>
      </c>
      <c r="B43" s="137" t="str">
        <f>IF('Συμβατικά ΦΣ'!B38&lt;&gt;"",'Συμβατικά ΦΣ'!I38,"")</f>
        <v/>
      </c>
      <c r="C43" s="140" t="str">
        <f>IF('Συμβατικά ΦΣ'!B38&lt;&gt;"",'Συμβατικά ΦΣ'!J38,"")</f>
        <v/>
      </c>
      <c r="D43" s="141" t="str">
        <f>IF('Συμβατικά ΦΣ'!B38&lt;&gt;"",'Συμβατικά ΦΣ'!L38,"")</f>
        <v/>
      </c>
      <c r="E43" s="137" t="str">
        <f>IF('Συμβατικά ΦΣ'!B38&lt;&gt;"",'Συμβατικά ΦΣ'!K38,"")</f>
        <v/>
      </c>
      <c r="G43" s="139" t="str">
        <f t="shared" si="0"/>
        <v/>
      </c>
      <c r="H43" s="136" t="str">
        <f t="shared" si="1"/>
        <v/>
      </c>
      <c r="I43" s="140" t="str">
        <f t="shared" si="2"/>
        <v/>
      </c>
      <c r="J43" s="141" t="str">
        <f t="shared" si="3"/>
        <v/>
      </c>
      <c r="K43" s="141" t="str">
        <f t="shared" si="4"/>
        <v/>
      </c>
      <c r="L43" s="140" t="str">
        <f>IF(G43&lt;&gt;"",'Γενικά Δεδομένα'!$I$6*365,"")</f>
        <v/>
      </c>
      <c r="M43" s="144" t="str">
        <f>IF(G43&lt;&gt;"",Υπολογισμοί!G38,"")</f>
        <v/>
      </c>
      <c r="N43" s="145" t="str">
        <f>IF(G43&lt;&gt;"",'Γενικά Δεδομένα'!$I$4,"")</f>
        <v/>
      </c>
      <c r="O43" s="144" t="str">
        <f>IF(G43&lt;&gt;"",M43*'Γενικά Δεδομένα'!$I$4,"")</f>
        <v/>
      </c>
      <c r="Q43" s="155" t="str">
        <f t="shared" si="5"/>
        <v/>
      </c>
      <c r="R43" s="156" t="str">
        <f t="shared" si="6"/>
        <v/>
      </c>
      <c r="S43" s="157" t="str">
        <f t="shared" si="7"/>
        <v/>
      </c>
      <c r="T43" s="158"/>
      <c r="U43" s="159" t="str">
        <f>IF(Q43&lt;&gt;"",'Νέα ΦΣ'!D38,"")</f>
        <v/>
      </c>
      <c r="V43" s="148" t="str">
        <f>IF(Q43&lt;&gt;"",'Νέα ΦΣ'!M38,"")</f>
        <v/>
      </c>
      <c r="W43" s="148" t="str">
        <f t="shared" si="8"/>
        <v/>
      </c>
      <c r="X43" s="148" t="str">
        <f>IF(Q43&lt;&gt;"",'Νέα ΦΣ'!O38,"")</f>
        <v/>
      </c>
      <c r="Y43" s="141" t="str">
        <f t="shared" si="9"/>
        <v/>
      </c>
      <c r="AA43" s="139" t="str">
        <f t="shared" si="10"/>
        <v/>
      </c>
      <c r="AB43" s="136" t="str">
        <f t="shared" si="11"/>
        <v/>
      </c>
      <c r="AC43" s="136" t="str">
        <f t="shared" si="12"/>
        <v/>
      </c>
      <c r="AD43" s="136" t="str">
        <f t="shared" si="13"/>
        <v/>
      </c>
      <c r="AE43" s="136" t="str">
        <f t="shared" si="14"/>
        <v/>
      </c>
      <c r="AF43" s="141" t="str">
        <f t="shared" si="15"/>
        <v/>
      </c>
      <c r="AG43" s="136" t="str">
        <f t="shared" si="16"/>
        <v/>
      </c>
      <c r="AH43" s="144" t="str">
        <f t="shared" si="17"/>
        <v/>
      </c>
      <c r="AI43" s="144" t="str">
        <f>IF(AA43&lt;&gt;"",Υπολογισμοί!H38,"")</f>
        <v/>
      </c>
      <c r="AJ43" s="146" t="str">
        <f>IF(AA43&lt;&gt;"",'Γενικά Δεδομένα'!$I$4,"")</f>
        <v/>
      </c>
      <c r="AK43" s="144" t="str">
        <f t="shared" si="18"/>
        <v/>
      </c>
      <c r="AM43" s="160"/>
      <c r="AO43" s="159" t="str">
        <f t="shared" si="19"/>
        <v/>
      </c>
      <c r="AP43" s="148" t="str">
        <f t="shared" si="20"/>
        <v/>
      </c>
      <c r="AQ43" s="148" t="str">
        <f t="shared" si="21"/>
        <v/>
      </c>
      <c r="AR43" s="148" t="str">
        <f t="shared" si="22"/>
        <v/>
      </c>
      <c r="AS43" s="141" t="str">
        <f>IF(AO43&lt;&gt;"",'Νέα ΦΣ'!I38+'Νέα ΦΣ'!J38,"")</f>
        <v/>
      </c>
      <c r="AT43" s="140" t="str">
        <f>IF(AO43&lt;&gt;"",'Νέα ΦΣ'!N38,"")</f>
        <v/>
      </c>
      <c r="AU43" s="140" t="str">
        <f>IF(AO43&lt;&gt;"",Υπολογισμοί!J38,"")</f>
        <v/>
      </c>
      <c r="AW43" s="148" t="str">
        <f>IF(Βραχίονες!C38&lt;&gt;"",Βραχίονες!F38+Βραχίονες!G38,"")</f>
        <v/>
      </c>
      <c r="AX43" s="140" t="str">
        <f>IF(Βραχίονες!C38&lt;&gt;"",Υπολογισμοί!K38,"")</f>
        <v/>
      </c>
      <c r="AY43" s="140" t="str">
        <f>IF(Βραχίονες!C38&lt;&gt;"",Υπολογισμοί!L38,"")</f>
        <v/>
      </c>
      <c r="AZ43" s="140" t="str">
        <f>IF(Βραχίονες!C38&lt;&gt;"",Υπολογισμοί!K38+Υπολογισμοί!L38,"")</f>
        <v/>
      </c>
      <c r="BB43" s="139" t="str">
        <f>IF('Λοιπός Εξοπλισμός'!A38&lt;&gt;"",'Λοιπός Εξοπλισμός'!A38,"")</f>
        <v/>
      </c>
      <c r="BC43" s="137" t="str">
        <f>IF('Λοιπός Εξοπλισμός'!B38&lt;&gt;"",'Λοιπός Εξοπλισμός'!B38,"")</f>
        <v/>
      </c>
      <c r="BD43" s="137" t="str">
        <f>IF('Λοιπός Εξοπλισμός'!C38&lt;&gt;"",'Λοιπός Εξοπλισμός'!C38,"")</f>
        <v/>
      </c>
      <c r="BE43" s="137" t="str">
        <f>IF('Λοιπός Εξοπλισμός'!G38&lt;&gt;"",'Λοιπός Εξοπλισμός'!G38,"")</f>
        <v/>
      </c>
      <c r="BF43" s="137" t="str">
        <f>IF('Λοιπός Εξοπλισμός'!H38&lt;&gt;"",'Λοιπός Εξοπλισμός'!H38,"")</f>
        <v/>
      </c>
      <c r="BG43" s="362" t="str">
        <f t="shared" ref="BG43:BG63" si="24">IF(BE43="","",BE43*BF43)</f>
        <v/>
      </c>
    </row>
    <row r="44" spans="1:59" x14ac:dyDescent="0.2">
      <c r="A44" s="139" t="str">
        <f>IF('Συμβατικά ΦΣ'!B39&lt;&gt;"",'Συμβατικά ΦΣ'!C39,"")</f>
        <v/>
      </c>
      <c r="B44" s="137" t="str">
        <f>IF('Συμβατικά ΦΣ'!B39&lt;&gt;"",'Συμβατικά ΦΣ'!I39,"")</f>
        <v/>
      </c>
      <c r="C44" s="140" t="str">
        <f>IF('Συμβατικά ΦΣ'!B39&lt;&gt;"",'Συμβατικά ΦΣ'!J39,"")</f>
        <v/>
      </c>
      <c r="D44" s="141" t="str">
        <f>IF('Συμβατικά ΦΣ'!B39&lt;&gt;"",'Συμβατικά ΦΣ'!L39,"")</f>
        <v/>
      </c>
      <c r="E44" s="137" t="str">
        <f>IF('Συμβατικά ΦΣ'!B39&lt;&gt;"",'Συμβατικά ΦΣ'!K39,"")</f>
        <v/>
      </c>
      <c r="G44" s="139" t="str">
        <f t="shared" si="0"/>
        <v/>
      </c>
      <c r="H44" s="136" t="str">
        <f t="shared" si="1"/>
        <v/>
      </c>
      <c r="I44" s="140" t="str">
        <f t="shared" si="2"/>
        <v/>
      </c>
      <c r="J44" s="141" t="str">
        <f t="shared" si="3"/>
        <v/>
      </c>
      <c r="K44" s="141" t="str">
        <f t="shared" si="4"/>
        <v/>
      </c>
      <c r="L44" s="140" t="str">
        <f>IF(G44&lt;&gt;"",'Γενικά Δεδομένα'!$I$6*365,"")</f>
        <v/>
      </c>
      <c r="M44" s="144" t="str">
        <f>IF(G44&lt;&gt;"",Υπολογισμοί!G39,"")</f>
        <v/>
      </c>
      <c r="N44" s="145" t="str">
        <f>IF(G44&lt;&gt;"",'Γενικά Δεδομένα'!$I$4,"")</f>
        <v/>
      </c>
      <c r="O44" s="144" t="str">
        <f>IF(G44&lt;&gt;"",M44*'Γενικά Δεδομένα'!$I$4,"")</f>
        <v/>
      </c>
      <c r="Q44" s="155" t="str">
        <f t="shared" si="5"/>
        <v/>
      </c>
      <c r="R44" s="156" t="str">
        <f t="shared" si="6"/>
        <v/>
      </c>
      <c r="S44" s="157" t="str">
        <f t="shared" si="7"/>
        <v/>
      </c>
      <c r="T44" s="158"/>
      <c r="U44" s="159" t="str">
        <f>IF(Q44&lt;&gt;"",'Νέα ΦΣ'!D39,"")</f>
        <v/>
      </c>
      <c r="V44" s="148" t="str">
        <f>IF(Q44&lt;&gt;"",'Νέα ΦΣ'!M39,"")</f>
        <v/>
      </c>
      <c r="W44" s="148" t="str">
        <f t="shared" si="8"/>
        <v/>
      </c>
      <c r="X44" s="148" t="str">
        <f>IF(Q44&lt;&gt;"",'Νέα ΦΣ'!O39,"")</f>
        <v/>
      </c>
      <c r="Y44" s="141" t="str">
        <f t="shared" si="9"/>
        <v/>
      </c>
      <c r="AA44" s="139" t="str">
        <f t="shared" si="10"/>
        <v/>
      </c>
      <c r="AB44" s="136" t="str">
        <f t="shared" si="11"/>
        <v/>
      </c>
      <c r="AC44" s="136" t="str">
        <f t="shared" si="12"/>
        <v/>
      </c>
      <c r="AD44" s="136" t="str">
        <f t="shared" si="13"/>
        <v/>
      </c>
      <c r="AE44" s="136" t="str">
        <f t="shared" si="14"/>
        <v/>
      </c>
      <c r="AF44" s="141" t="str">
        <f t="shared" si="15"/>
        <v/>
      </c>
      <c r="AG44" s="136" t="str">
        <f t="shared" si="16"/>
        <v/>
      </c>
      <c r="AH44" s="144" t="str">
        <f t="shared" si="17"/>
        <v/>
      </c>
      <c r="AI44" s="144" t="str">
        <f>IF(AA44&lt;&gt;"",Υπολογισμοί!H39,"")</f>
        <v/>
      </c>
      <c r="AJ44" s="146" t="str">
        <f>IF(AA44&lt;&gt;"",'Γενικά Δεδομένα'!$I$4,"")</f>
        <v/>
      </c>
      <c r="AK44" s="144" t="str">
        <f t="shared" si="18"/>
        <v/>
      </c>
      <c r="AM44" s="160"/>
      <c r="AO44" s="159" t="str">
        <f t="shared" si="19"/>
        <v/>
      </c>
      <c r="AP44" s="148" t="str">
        <f t="shared" si="20"/>
        <v/>
      </c>
      <c r="AQ44" s="148" t="str">
        <f t="shared" si="21"/>
        <v/>
      </c>
      <c r="AR44" s="148" t="str">
        <f t="shared" si="22"/>
        <v/>
      </c>
      <c r="AS44" s="141" t="str">
        <f>IF(AO44&lt;&gt;"",'Νέα ΦΣ'!I39+'Νέα ΦΣ'!J39,"")</f>
        <v/>
      </c>
      <c r="AT44" s="140" t="str">
        <f>IF(AO44&lt;&gt;"",'Νέα ΦΣ'!N39,"")</f>
        <v/>
      </c>
      <c r="AU44" s="140" t="str">
        <f>IF(AO44&lt;&gt;"",Υπολογισμοί!J39,"")</f>
        <v/>
      </c>
      <c r="AW44" s="148" t="str">
        <f>IF(Βραχίονες!C39&lt;&gt;"",Βραχίονες!F39+Βραχίονες!G39,"")</f>
        <v/>
      </c>
      <c r="AX44" s="140" t="str">
        <f>IF(Βραχίονες!C39&lt;&gt;"",Υπολογισμοί!K39,"")</f>
        <v/>
      </c>
      <c r="AY44" s="140" t="str">
        <f>IF(Βραχίονες!C39&lt;&gt;"",Υπολογισμοί!L39,"")</f>
        <v/>
      </c>
      <c r="AZ44" s="140" t="str">
        <f>IF(Βραχίονες!C39&lt;&gt;"",Υπολογισμοί!K39+Υπολογισμοί!L39,"")</f>
        <v/>
      </c>
      <c r="BB44" s="139" t="str">
        <f>IF('Λοιπός Εξοπλισμός'!A39&lt;&gt;"",'Λοιπός Εξοπλισμός'!A39,"")</f>
        <v/>
      </c>
      <c r="BC44" s="137" t="str">
        <f>IF('Λοιπός Εξοπλισμός'!B39&lt;&gt;"",'Λοιπός Εξοπλισμός'!B39,"")</f>
        <v/>
      </c>
      <c r="BD44" s="137" t="str">
        <f>IF('Λοιπός Εξοπλισμός'!C39&lt;&gt;"",'Λοιπός Εξοπλισμός'!C39,"")</f>
        <v/>
      </c>
      <c r="BE44" s="137" t="str">
        <f>IF('Λοιπός Εξοπλισμός'!G39&lt;&gt;"",'Λοιπός Εξοπλισμός'!G39,"")</f>
        <v/>
      </c>
      <c r="BF44" s="137" t="str">
        <f>IF('Λοιπός Εξοπλισμός'!H39&lt;&gt;"",'Λοιπός Εξοπλισμός'!H39,"")</f>
        <v/>
      </c>
      <c r="BG44" s="362" t="str">
        <f t="shared" si="24"/>
        <v/>
      </c>
    </row>
    <row r="45" spans="1:59" x14ac:dyDescent="0.2">
      <c r="A45" s="139" t="str">
        <f>IF('Συμβατικά ΦΣ'!B40&lt;&gt;"",'Συμβατικά ΦΣ'!C40,"")</f>
        <v/>
      </c>
      <c r="B45" s="137" t="str">
        <f>IF('Συμβατικά ΦΣ'!B40&lt;&gt;"",'Συμβατικά ΦΣ'!I40,"")</f>
        <v/>
      </c>
      <c r="C45" s="140" t="str">
        <f>IF('Συμβατικά ΦΣ'!B40&lt;&gt;"",'Συμβατικά ΦΣ'!J40,"")</f>
        <v/>
      </c>
      <c r="D45" s="141" t="str">
        <f>IF('Συμβατικά ΦΣ'!B40&lt;&gt;"",'Συμβατικά ΦΣ'!L40,"")</f>
        <v/>
      </c>
      <c r="E45" s="137" t="str">
        <f>IF('Συμβατικά ΦΣ'!B40&lt;&gt;"",'Συμβατικά ΦΣ'!K40,"")</f>
        <v/>
      </c>
      <c r="G45" s="139" t="str">
        <f t="shared" si="0"/>
        <v/>
      </c>
      <c r="H45" s="136" t="str">
        <f t="shared" si="1"/>
        <v/>
      </c>
      <c r="I45" s="140" t="str">
        <f t="shared" si="2"/>
        <v/>
      </c>
      <c r="J45" s="141" t="str">
        <f t="shared" si="3"/>
        <v/>
      </c>
      <c r="K45" s="141" t="str">
        <f t="shared" si="4"/>
        <v/>
      </c>
      <c r="L45" s="140" t="str">
        <f>IF(G45&lt;&gt;"",'Γενικά Δεδομένα'!$I$6*365,"")</f>
        <v/>
      </c>
      <c r="M45" s="144" t="str">
        <f>IF(G45&lt;&gt;"",Υπολογισμοί!G40,"")</f>
        <v/>
      </c>
      <c r="N45" s="145" t="str">
        <f>IF(G45&lt;&gt;"",'Γενικά Δεδομένα'!$I$4,"")</f>
        <v/>
      </c>
      <c r="O45" s="144" t="str">
        <f>IF(G45&lt;&gt;"",M45*'Γενικά Δεδομένα'!$I$4,"")</f>
        <v/>
      </c>
      <c r="Q45" s="155" t="str">
        <f t="shared" si="5"/>
        <v/>
      </c>
      <c r="R45" s="156" t="str">
        <f t="shared" si="6"/>
        <v/>
      </c>
      <c r="S45" s="157" t="str">
        <f t="shared" si="7"/>
        <v/>
      </c>
      <c r="T45" s="158"/>
      <c r="U45" s="159" t="str">
        <f>IF(Q45&lt;&gt;"",'Νέα ΦΣ'!D40,"")</f>
        <v/>
      </c>
      <c r="V45" s="148" t="str">
        <f>IF(Q45&lt;&gt;"",'Νέα ΦΣ'!M40,"")</f>
        <v/>
      </c>
      <c r="W45" s="148" t="str">
        <f t="shared" si="8"/>
        <v/>
      </c>
      <c r="X45" s="148" t="str">
        <f>IF(Q45&lt;&gt;"",'Νέα ΦΣ'!O40,"")</f>
        <v/>
      </c>
      <c r="Y45" s="141" t="str">
        <f t="shared" si="9"/>
        <v/>
      </c>
      <c r="AA45" s="139" t="str">
        <f t="shared" si="10"/>
        <v/>
      </c>
      <c r="AB45" s="136" t="str">
        <f t="shared" si="11"/>
        <v/>
      </c>
      <c r="AC45" s="136" t="str">
        <f t="shared" si="12"/>
        <v/>
      </c>
      <c r="AD45" s="136" t="str">
        <f t="shared" si="13"/>
        <v/>
      </c>
      <c r="AE45" s="136" t="str">
        <f t="shared" si="14"/>
        <v/>
      </c>
      <c r="AF45" s="141" t="str">
        <f t="shared" si="15"/>
        <v/>
      </c>
      <c r="AG45" s="136" t="str">
        <f t="shared" si="16"/>
        <v/>
      </c>
      <c r="AH45" s="144" t="str">
        <f t="shared" si="17"/>
        <v/>
      </c>
      <c r="AI45" s="144" t="str">
        <f>IF(AA45&lt;&gt;"",Υπολογισμοί!H40,"")</f>
        <v/>
      </c>
      <c r="AJ45" s="146" t="str">
        <f>IF(AA45&lt;&gt;"",'Γενικά Δεδομένα'!$I$4,"")</f>
        <v/>
      </c>
      <c r="AK45" s="144" t="str">
        <f t="shared" si="18"/>
        <v/>
      </c>
      <c r="AM45" s="160"/>
      <c r="AO45" s="159" t="str">
        <f t="shared" si="19"/>
        <v/>
      </c>
      <c r="AP45" s="148" t="str">
        <f t="shared" si="20"/>
        <v/>
      </c>
      <c r="AQ45" s="148" t="str">
        <f t="shared" si="21"/>
        <v/>
      </c>
      <c r="AR45" s="148" t="str">
        <f t="shared" si="22"/>
        <v/>
      </c>
      <c r="AS45" s="141" t="str">
        <f>IF(AO45&lt;&gt;"",'Νέα ΦΣ'!I40+'Νέα ΦΣ'!J40,"")</f>
        <v/>
      </c>
      <c r="AT45" s="140" t="str">
        <f>IF(AO45&lt;&gt;"",'Νέα ΦΣ'!N40,"")</f>
        <v/>
      </c>
      <c r="AU45" s="140" t="str">
        <f>IF(AO45&lt;&gt;"",Υπολογισμοί!J40,"")</f>
        <v/>
      </c>
      <c r="AW45" s="148" t="str">
        <f>IF(Βραχίονες!C40&lt;&gt;"",Βραχίονες!F40+Βραχίονες!G40,"")</f>
        <v/>
      </c>
      <c r="AX45" s="140" t="str">
        <f>IF(Βραχίονες!C40&lt;&gt;"",Υπολογισμοί!K40,"")</f>
        <v/>
      </c>
      <c r="AY45" s="140" t="str">
        <f>IF(Βραχίονες!C40&lt;&gt;"",Υπολογισμοί!L40,"")</f>
        <v/>
      </c>
      <c r="AZ45" s="140" t="str">
        <f>IF(Βραχίονες!C40&lt;&gt;"",Υπολογισμοί!K40+Υπολογισμοί!L40,"")</f>
        <v/>
      </c>
      <c r="BB45" s="139" t="str">
        <f>IF('Λοιπός Εξοπλισμός'!A40&lt;&gt;"",'Λοιπός Εξοπλισμός'!A40,"")</f>
        <v/>
      </c>
      <c r="BC45" s="137" t="str">
        <f>IF('Λοιπός Εξοπλισμός'!B40&lt;&gt;"",'Λοιπός Εξοπλισμός'!B40,"")</f>
        <v/>
      </c>
      <c r="BD45" s="137" t="str">
        <f>IF('Λοιπός Εξοπλισμός'!C40&lt;&gt;"",'Λοιπός Εξοπλισμός'!C40,"")</f>
        <v/>
      </c>
      <c r="BE45" s="137" t="str">
        <f>IF('Λοιπός Εξοπλισμός'!G40&lt;&gt;"",'Λοιπός Εξοπλισμός'!G40,"")</f>
        <v/>
      </c>
      <c r="BF45" s="137" t="str">
        <f>IF('Λοιπός Εξοπλισμός'!H40&lt;&gt;"",'Λοιπός Εξοπλισμός'!H40,"")</f>
        <v/>
      </c>
      <c r="BG45" s="362" t="str">
        <f t="shared" si="24"/>
        <v/>
      </c>
    </row>
    <row r="46" spans="1:59" x14ac:dyDescent="0.2">
      <c r="A46" s="139" t="str">
        <f>IF('Συμβατικά ΦΣ'!B41&lt;&gt;"",'Συμβατικά ΦΣ'!C41,"")</f>
        <v/>
      </c>
      <c r="B46" s="137" t="str">
        <f>IF('Συμβατικά ΦΣ'!B41&lt;&gt;"",'Συμβατικά ΦΣ'!I41,"")</f>
        <v/>
      </c>
      <c r="C46" s="140" t="str">
        <f>IF('Συμβατικά ΦΣ'!B41&lt;&gt;"",'Συμβατικά ΦΣ'!J41,"")</f>
        <v/>
      </c>
      <c r="D46" s="141" t="str">
        <f>IF('Συμβατικά ΦΣ'!B41&lt;&gt;"",'Συμβατικά ΦΣ'!L41,"")</f>
        <v/>
      </c>
      <c r="E46" s="137" t="str">
        <f>IF('Συμβατικά ΦΣ'!B41&lt;&gt;"",'Συμβατικά ΦΣ'!K41,"")</f>
        <v/>
      </c>
      <c r="G46" s="139" t="str">
        <f t="shared" si="0"/>
        <v/>
      </c>
      <c r="H46" s="136" t="str">
        <f t="shared" si="1"/>
        <v/>
      </c>
      <c r="I46" s="140" t="str">
        <f t="shared" si="2"/>
        <v/>
      </c>
      <c r="J46" s="141" t="str">
        <f t="shared" si="3"/>
        <v/>
      </c>
      <c r="K46" s="141" t="str">
        <f t="shared" si="4"/>
        <v/>
      </c>
      <c r="L46" s="140" t="str">
        <f>IF(G46&lt;&gt;"",'Γενικά Δεδομένα'!$I$6*365,"")</f>
        <v/>
      </c>
      <c r="M46" s="144" t="str">
        <f>IF(G46&lt;&gt;"",Υπολογισμοί!G41,"")</f>
        <v/>
      </c>
      <c r="N46" s="145" t="str">
        <f>IF(G46&lt;&gt;"",'Γενικά Δεδομένα'!$I$4,"")</f>
        <v/>
      </c>
      <c r="O46" s="144" t="str">
        <f>IF(G46&lt;&gt;"",M46*'Γενικά Δεδομένα'!$I$4,"")</f>
        <v/>
      </c>
      <c r="Q46" s="155" t="str">
        <f t="shared" si="5"/>
        <v/>
      </c>
      <c r="R46" s="156" t="str">
        <f t="shared" si="6"/>
        <v/>
      </c>
      <c r="S46" s="157" t="str">
        <f t="shared" si="7"/>
        <v/>
      </c>
      <c r="T46" s="158"/>
      <c r="U46" s="159" t="str">
        <f>IF(Q46&lt;&gt;"",'Νέα ΦΣ'!D41,"")</f>
        <v/>
      </c>
      <c r="V46" s="148" t="str">
        <f>IF(Q46&lt;&gt;"",'Νέα ΦΣ'!M41,"")</f>
        <v/>
      </c>
      <c r="W46" s="148" t="str">
        <f t="shared" si="8"/>
        <v/>
      </c>
      <c r="X46" s="148" t="str">
        <f>IF(Q46&lt;&gt;"",'Νέα ΦΣ'!O41,"")</f>
        <v/>
      </c>
      <c r="Y46" s="141" t="str">
        <f t="shared" si="9"/>
        <v/>
      </c>
      <c r="AA46" s="139" t="str">
        <f t="shared" si="10"/>
        <v/>
      </c>
      <c r="AB46" s="136" t="str">
        <f t="shared" si="11"/>
        <v/>
      </c>
      <c r="AC46" s="136" t="str">
        <f t="shared" si="12"/>
        <v/>
      </c>
      <c r="AD46" s="136" t="str">
        <f t="shared" si="13"/>
        <v/>
      </c>
      <c r="AE46" s="136" t="str">
        <f t="shared" si="14"/>
        <v/>
      </c>
      <c r="AF46" s="141" t="str">
        <f t="shared" si="15"/>
        <v/>
      </c>
      <c r="AG46" s="136" t="str">
        <f t="shared" si="16"/>
        <v/>
      </c>
      <c r="AH46" s="144" t="str">
        <f t="shared" si="17"/>
        <v/>
      </c>
      <c r="AI46" s="144" t="str">
        <f>IF(AA46&lt;&gt;"",Υπολογισμοί!H41,"")</f>
        <v/>
      </c>
      <c r="AJ46" s="146" t="str">
        <f>IF(AA46&lt;&gt;"",'Γενικά Δεδομένα'!$I$4,"")</f>
        <v/>
      </c>
      <c r="AK46" s="144" t="str">
        <f t="shared" si="18"/>
        <v/>
      </c>
      <c r="AM46" s="160"/>
      <c r="AO46" s="159" t="str">
        <f t="shared" si="19"/>
        <v/>
      </c>
      <c r="AP46" s="148" t="str">
        <f t="shared" si="20"/>
        <v/>
      </c>
      <c r="AQ46" s="148" t="str">
        <f t="shared" si="21"/>
        <v/>
      </c>
      <c r="AR46" s="148" t="str">
        <f t="shared" si="22"/>
        <v/>
      </c>
      <c r="AS46" s="141" t="str">
        <f>IF(AO46&lt;&gt;"",'Νέα ΦΣ'!I41+'Νέα ΦΣ'!J41,"")</f>
        <v/>
      </c>
      <c r="AT46" s="140" t="str">
        <f>IF(AO46&lt;&gt;"",'Νέα ΦΣ'!N41,"")</f>
        <v/>
      </c>
      <c r="AU46" s="140" t="str">
        <f>IF(AO46&lt;&gt;"",Υπολογισμοί!J41,"")</f>
        <v/>
      </c>
      <c r="AW46" s="148" t="str">
        <f>IF(Βραχίονες!C41&lt;&gt;"",Βραχίονες!F41+Βραχίονες!G41,"")</f>
        <v/>
      </c>
      <c r="AX46" s="140" t="str">
        <f>IF(Βραχίονες!C41&lt;&gt;"",Υπολογισμοί!K41,"")</f>
        <v/>
      </c>
      <c r="AY46" s="140" t="str">
        <f>IF(Βραχίονες!C41&lt;&gt;"",Υπολογισμοί!L41,"")</f>
        <v/>
      </c>
      <c r="AZ46" s="140" t="str">
        <f>IF(Βραχίονες!C41&lt;&gt;"",Υπολογισμοί!K41+Υπολογισμοί!L41,"")</f>
        <v/>
      </c>
      <c r="BB46" s="139" t="str">
        <f>IF('Λοιπός Εξοπλισμός'!A41&lt;&gt;"",'Λοιπός Εξοπλισμός'!A41,"")</f>
        <v/>
      </c>
      <c r="BC46" s="137" t="str">
        <f>IF('Λοιπός Εξοπλισμός'!B41&lt;&gt;"",'Λοιπός Εξοπλισμός'!B41,"")</f>
        <v/>
      </c>
      <c r="BD46" s="137" t="str">
        <f>IF('Λοιπός Εξοπλισμός'!C41&lt;&gt;"",'Λοιπός Εξοπλισμός'!C41,"")</f>
        <v/>
      </c>
      <c r="BE46" s="137" t="str">
        <f>IF('Λοιπός Εξοπλισμός'!G41&lt;&gt;"",'Λοιπός Εξοπλισμός'!G41,"")</f>
        <v/>
      </c>
      <c r="BF46" s="137" t="str">
        <f>IF('Λοιπός Εξοπλισμός'!H41&lt;&gt;"",'Λοιπός Εξοπλισμός'!H41,"")</f>
        <v/>
      </c>
      <c r="BG46" s="362" t="str">
        <f t="shared" si="24"/>
        <v/>
      </c>
    </row>
    <row r="47" spans="1:59" x14ac:dyDescent="0.2">
      <c r="A47" s="139" t="str">
        <f>IF('Συμβατικά ΦΣ'!B42&lt;&gt;"",'Συμβατικά ΦΣ'!C42,"")</f>
        <v/>
      </c>
      <c r="B47" s="137" t="str">
        <f>IF('Συμβατικά ΦΣ'!B42&lt;&gt;"",'Συμβατικά ΦΣ'!I42,"")</f>
        <v/>
      </c>
      <c r="C47" s="140" t="str">
        <f>IF('Συμβατικά ΦΣ'!B42&lt;&gt;"",'Συμβατικά ΦΣ'!J42,"")</f>
        <v/>
      </c>
      <c r="D47" s="141" t="str">
        <f>IF('Συμβατικά ΦΣ'!B42&lt;&gt;"",'Συμβατικά ΦΣ'!L42,"")</f>
        <v/>
      </c>
      <c r="E47" s="137" t="str">
        <f>IF('Συμβατικά ΦΣ'!B42&lt;&gt;"",'Συμβατικά ΦΣ'!K42,"")</f>
        <v/>
      </c>
      <c r="G47" s="139" t="str">
        <f t="shared" si="0"/>
        <v/>
      </c>
      <c r="H47" s="136" t="str">
        <f t="shared" si="1"/>
        <v/>
      </c>
      <c r="I47" s="140" t="str">
        <f t="shared" si="2"/>
        <v/>
      </c>
      <c r="J47" s="141" t="str">
        <f t="shared" si="3"/>
        <v/>
      </c>
      <c r="K47" s="141" t="str">
        <f t="shared" si="4"/>
        <v/>
      </c>
      <c r="L47" s="140" t="str">
        <f>IF(G47&lt;&gt;"",'Γενικά Δεδομένα'!$I$6*365,"")</f>
        <v/>
      </c>
      <c r="M47" s="144" t="str">
        <f>IF(G47&lt;&gt;"",Υπολογισμοί!G42,"")</f>
        <v/>
      </c>
      <c r="N47" s="145" t="str">
        <f>IF(G47&lt;&gt;"",'Γενικά Δεδομένα'!$I$4,"")</f>
        <v/>
      </c>
      <c r="O47" s="144" t="str">
        <f>IF(G47&lt;&gt;"",M47*'Γενικά Δεδομένα'!$I$4,"")</f>
        <v/>
      </c>
      <c r="Q47" s="155" t="str">
        <f t="shared" si="5"/>
        <v/>
      </c>
      <c r="R47" s="156" t="str">
        <f t="shared" si="6"/>
        <v/>
      </c>
      <c r="S47" s="157" t="str">
        <f t="shared" si="7"/>
        <v/>
      </c>
      <c r="T47" s="158"/>
      <c r="U47" s="159" t="str">
        <f>IF(Q47&lt;&gt;"",'Νέα ΦΣ'!D42,"")</f>
        <v/>
      </c>
      <c r="V47" s="148" t="str">
        <f>IF(Q47&lt;&gt;"",'Νέα ΦΣ'!M42,"")</f>
        <v/>
      </c>
      <c r="W47" s="148" t="str">
        <f t="shared" si="8"/>
        <v/>
      </c>
      <c r="X47" s="148" t="str">
        <f>IF(Q47&lt;&gt;"",'Νέα ΦΣ'!O42,"")</f>
        <v/>
      </c>
      <c r="Y47" s="141" t="str">
        <f t="shared" si="9"/>
        <v/>
      </c>
      <c r="AA47" s="139" t="str">
        <f t="shared" si="10"/>
        <v/>
      </c>
      <c r="AB47" s="136" t="str">
        <f t="shared" si="11"/>
        <v/>
      </c>
      <c r="AC47" s="136" t="str">
        <f t="shared" si="12"/>
        <v/>
      </c>
      <c r="AD47" s="136" t="str">
        <f t="shared" si="13"/>
        <v/>
      </c>
      <c r="AE47" s="136" t="str">
        <f t="shared" si="14"/>
        <v/>
      </c>
      <c r="AF47" s="141" t="str">
        <f t="shared" si="15"/>
        <v/>
      </c>
      <c r="AG47" s="136" t="str">
        <f t="shared" si="16"/>
        <v/>
      </c>
      <c r="AH47" s="144" t="str">
        <f t="shared" si="17"/>
        <v/>
      </c>
      <c r="AI47" s="144" t="str">
        <f>IF(AA47&lt;&gt;"",Υπολογισμοί!H42,"")</f>
        <v/>
      </c>
      <c r="AJ47" s="146" t="str">
        <f>IF(AA47&lt;&gt;"",'Γενικά Δεδομένα'!$I$4,"")</f>
        <v/>
      </c>
      <c r="AK47" s="144" t="str">
        <f t="shared" si="18"/>
        <v/>
      </c>
      <c r="AM47" s="160"/>
      <c r="AO47" s="159" t="str">
        <f t="shared" si="19"/>
        <v/>
      </c>
      <c r="AP47" s="148" t="str">
        <f t="shared" si="20"/>
        <v/>
      </c>
      <c r="AQ47" s="148" t="str">
        <f t="shared" si="21"/>
        <v/>
      </c>
      <c r="AR47" s="148" t="str">
        <f t="shared" si="22"/>
        <v/>
      </c>
      <c r="AS47" s="141" t="str">
        <f>IF(AO47&lt;&gt;"",'Νέα ΦΣ'!I42+'Νέα ΦΣ'!J42,"")</f>
        <v/>
      </c>
      <c r="AT47" s="140" t="str">
        <f>IF(AO47&lt;&gt;"",'Νέα ΦΣ'!N42,"")</f>
        <v/>
      </c>
      <c r="AU47" s="140" t="str">
        <f>IF(AO47&lt;&gt;"",Υπολογισμοί!J42,"")</f>
        <v/>
      </c>
      <c r="AW47" s="148" t="str">
        <f>IF(Βραχίονες!C42&lt;&gt;"",Βραχίονες!F42+Βραχίονες!G42,"")</f>
        <v/>
      </c>
      <c r="AX47" s="140" t="str">
        <f>IF(Βραχίονες!C42&lt;&gt;"",Υπολογισμοί!K42,"")</f>
        <v/>
      </c>
      <c r="AY47" s="140" t="str">
        <f>IF(Βραχίονες!C42&lt;&gt;"",Υπολογισμοί!L42,"")</f>
        <v/>
      </c>
      <c r="AZ47" s="140" t="str">
        <f>IF(Βραχίονες!C42&lt;&gt;"",Υπολογισμοί!K42+Υπολογισμοί!L42,"")</f>
        <v/>
      </c>
      <c r="BB47" s="139" t="str">
        <f>IF('Λοιπός Εξοπλισμός'!A42&lt;&gt;"",'Λοιπός Εξοπλισμός'!A42,"")</f>
        <v/>
      </c>
      <c r="BC47" s="137" t="str">
        <f>IF('Λοιπός Εξοπλισμός'!B42&lt;&gt;"",'Λοιπός Εξοπλισμός'!B42,"")</f>
        <v/>
      </c>
      <c r="BD47" s="137" t="str">
        <f>IF('Λοιπός Εξοπλισμός'!C42&lt;&gt;"",'Λοιπός Εξοπλισμός'!C42,"")</f>
        <v/>
      </c>
      <c r="BE47" s="137" t="str">
        <f>IF('Λοιπός Εξοπλισμός'!G42&lt;&gt;"",'Λοιπός Εξοπλισμός'!G42,"")</f>
        <v/>
      </c>
      <c r="BF47" s="137" t="str">
        <f>IF('Λοιπός Εξοπλισμός'!H42&lt;&gt;"",'Λοιπός Εξοπλισμός'!H42,"")</f>
        <v/>
      </c>
      <c r="BG47" s="362" t="str">
        <f t="shared" si="24"/>
        <v/>
      </c>
    </row>
    <row r="48" spans="1:59" x14ac:dyDescent="0.2">
      <c r="A48" s="139" t="str">
        <f>IF('Συμβατικά ΦΣ'!B43&lt;&gt;"",'Συμβατικά ΦΣ'!C43,"")</f>
        <v/>
      </c>
      <c r="B48" s="137" t="str">
        <f>IF('Συμβατικά ΦΣ'!B43&lt;&gt;"",'Συμβατικά ΦΣ'!I43,"")</f>
        <v/>
      </c>
      <c r="C48" s="140" t="str">
        <f>IF('Συμβατικά ΦΣ'!B43&lt;&gt;"",'Συμβατικά ΦΣ'!J43,"")</f>
        <v/>
      </c>
      <c r="D48" s="141" t="str">
        <f>IF('Συμβατικά ΦΣ'!B43&lt;&gt;"",'Συμβατικά ΦΣ'!L43,"")</f>
        <v/>
      </c>
      <c r="E48" s="137" t="str">
        <f>IF('Συμβατικά ΦΣ'!B43&lt;&gt;"",'Συμβατικά ΦΣ'!K43,"")</f>
        <v/>
      </c>
      <c r="G48" s="139" t="str">
        <f t="shared" si="0"/>
        <v/>
      </c>
      <c r="H48" s="136" t="str">
        <f t="shared" si="1"/>
        <v/>
      </c>
      <c r="I48" s="140" t="str">
        <f t="shared" si="2"/>
        <v/>
      </c>
      <c r="J48" s="141" t="str">
        <f t="shared" si="3"/>
        <v/>
      </c>
      <c r="K48" s="141" t="str">
        <f t="shared" si="4"/>
        <v/>
      </c>
      <c r="L48" s="140" t="str">
        <f>IF(G48&lt;&gt;"",'Γενικά Δεδομένα'!$I$6*365,"")</f>
        <v/>
      </c>
      <c r="M48" s="144" t="str">
        <f>IF(G48&lt;&gt;"",Υπολογισμοί!G43,"")</f>
        <v/>
      </c>
      <c r="N48" s="145" t="str">
        <f>IF(G48&lt;&gt;"",'Γενικά Δεδομένα'!$I$4,"")</f>
        <v/>
      </c>
      <c r="O48" s="144" t="str">
        <f>IF(G48&lt;&gt;"",M48*'Γενικά Δεδομένα'!$I$4,"")</f>
        <v/>
      </c>
      <c r="Q48" s="155" t="str">
        <f t="shared" si="5"/>
        <v/>
      </c>
      <c r="R48" s="156" t="str">
        <f t="shared" si="6"/>
        <v/>
      </c>
      <c r="S48" s="157" t="str">
        <f t="shared" si="7"/>
        <v/>
      </c>
      <c r="T48" s="158"/>
      <c r="U48" s="159" t="str">
        <f>IF(Q48&lt;&gt;"",'Νέα ΦΣ'!D43,"")</f>
        <v/>
      </c>
      <c r="V48" s="148" t="str">
        <f>IF(Q48&lt;&gt;"",'Νέα ΦΣ'!M43,"")</f>
        <v/>
      </c>
      <c r="W48" s="148" t="str">
        <f t="shared" si="8"/>
        <v/>
      </c>
      <c r="X48" s="148" t="str">
        <f>IF(Q48&lt;&gt;"",'Νέα ΦΣ'!O43,"")</f>
        <v/>
      </c>
      <c r="Y48" s="141" t="str">
        <f t="shared" si="9"/>
        <v/>
      </c>
      <c r="AA48" s="139" t="str">
        <f t="shared" si="10"/>
        <v/>
      </c>
      <c r="AB48" s="136" t="str">
        <f t="shared" si="11"/>
        <v/>
      </c>
      <c r="AC48" s="136" t="str">
        <f t="shared" si="12"/>
        <v/>
      </c>
      <c r="AD48" s="136" t="str">
        <f t="shared" si="13"/>
        <v/>
      </c>
      <c r="AE48" s="136" t="str">
        <f t="shared" si="14"/>
        <v/>
      </c>
      <c r="AF48" s="141" t="str">
        <f t="shared" si="15"/>
        <v/>
      </c>
      <c r="AG48" s="136" t="str">
        <f t="shared" si="16"/>
        <v/>
      </c>
      <c r="AH48" s="144" t="str">
        <f t="shared" si="17"/>
        <v/>
      </c>
      <c r="AI48" s="144" t="str">
        <f>IF(AA48&lt;&gt;"",Υπολογισμοί!H43,"")</f>
        <v/>
      </c>
      <c r="AJ48" s="146" t="str">
        <f>IF(AA48&lt;&gt;"",'Γενικά Δεδομένα'!$I$4,"")</f>
        <v/>
      </c>
      <c r="AK48" s="144" t="str">
        <f t="shared" si="18"/>
        <v/>
      </c>
      <c r="AM48" s="160"/>
      <c r="AO48" s="159" t="str">
        <f t="shared" si="19"/>
        <v/>
      </c>
      <c r="AP48" s="148" t="str">
        <f t="shared" si="20"/>
        <v/>
      </c>
      <c r="AQ48" s="148" t="str">
        <f t="shared" si="21"/>
        <v/>
      </c>
      <c r="AR48" s="148" t="str">
        <f t="shared" si="22"/>
        <v/>
      </c>
      <c r="AS48" s="141" t="str">
        <f>IF(AO48&lt;&gt;"",'Νέα ΦΣ'!I43+'Νέα ΦΣ'!J43,"")</f>
        <v/>
      </c>
      <c r="AT48" s="140" t="str">
        <f>IF(AO48&lt;&gt;"",'Νέα ΦΣ'!N43,"")</f>
        <v/>
      </c>
      <c r="AU48" s="140" t="str">
        <f>IF(AO48&lt;&gt;"",Υπολογισμοί!J43,"")</f>
        <v/>
      </c>
      <c r="AW48" s="148" t="str">
        <f>IF(Βραχίονες!C43&lt;&gt;"",Βραχίονες!F43+Βραχίονες!G43,"")</f>
        <v/>
      </c>
      <c r="AX48" s="140" t="str">
        <f>IF(Βραχίονες!C43&lt;&gt;"",Υπολογισμοί!K43,"")</f>
        <v/>
      </c>
      <c r="AY48" s="140" t="str">
        <f>IF(Βραχίονες!C43&lt;&gt;"",Υπολογισμοί!L43,"")</f>
        <v/>
      </c>
      <c r="AZ48" s="140" t="str">
        <f>IF(Βραχίονες!C43&lt;&gt;"",Υπολογισμοί!K43+Υπολογισμοί!L43,"")</f>
        <v/>
      </c>
      <c r="BB48" s="139" t="str">
        <f>IF('Λοιπός Εξοπλισμός'!A43&lt;&gt;"",'Λοιπός Εξοπλισμός'!A43,"")</f>
        <v/>
      </c>
      <c r="BC48" s="137" t="str">
        <f>IF('Λοιπός Εξοπλισμός'!B43&lt;&gt;"",'Λοιπός Εξοπλισμός'!B43,"")</f>
        <v/>
      </c>
      <c r="BD48" s="137" t="str">
        <f>IF('Λοιπός Εξοπλισμός'!C43&lt;&gt;"",'Λοιπός Εξοπλισμός'!C43,"")</f>
        <v/>
      </c>
      <c r="BE48" s="137" t="str">
        <f>IF('Λοιπός Εξοπλισμός'!G43&lt;&gt;"",'Λοιπός Εξοπλισμός'!G43,"")</f>
        <v/>
      </c>
      <c r="BF48" s="137" t="str">
        <f>IF('Λοιπός Εξοπλισμός'!H43&lt;&gt;"",'Λοιπός Εξοπλισμός'!H43,"")</f>
        <v/>
      </c>
      <c r="BG48" s="362" t="str">
        <f t="shared" si="24"/>
        <v/>
      </c>
    </row>
    <row r="49" spans="1:59" x14ac:dyDescent="0.2">
      <c r="A49" s="139" t="str">
        <f>IF('Συμβατικά ΦΣ'!B44&lt;&gt;"",'Συμβατικά ΦΣ'!C44,"")</f>
        <v/>
      </c>
      <c r="B49" s="137" t="str">
        <f>IF('Συμβατικά ΦΣ'!B44&lt;&gt;"",'Συμβατικά ΦΣ'!I44,"")</f>
        <v/>
      </c>
      <c r="C49" s="140" t="str">
        <f>IF('Συμβατικά ΦΣ'!B44&lt;&gt;"",'Συμβατικά ΦΣ'!J44,"")</f>
        <v/>
      </c>
      <c r="D49" s="141" t="str">
        <f>IF('Συμβατικά ΦΣ'!B44&lt;&gt;"",'Συμβατικά ΦΣ'!L44,"")</f>
        <v/>
      </c>
      <c r="E49" s="137" t="str">
        <f>IF('Συμβατικά ΦΣ'!B44&lt;&gt;"",'Συμβατικά ΦΣ'!K44,"")</f>
        <v/>
      </c>
      <c r="G49" s="139" t="str">
        <f t="shared" si="0"/>
        <v/>
      </c>
      <c r="H49" s="136" t="str">
        <f t="shared" si="1"/>
        <v/>
      </c>
      <c r="I49" s="140" t="str">
        <f t="shared" si="2"/>
        <v/>
      </c>
      <c r="J49" s="141" t="str">
        <f t="shared" si="3"/>
        <v/>
      </c>
      <c r="K49" s="141" t="str">
        <f t="shared" si="4"/>
        <v/>
      </c>
      <c r="L49" s="140" t="str">
        <f>IF(G49&lt;&gt;"",'Γενικά Δεδομένα'!$I$6*365,"")</f>
        <v/>
      </c>
      <c r="M49" s="144" t="str">
        <f>IF(G49&lt;&gt;"",Υπολογισμοί!G44,"")</f>
        <v/>
      </c>
      <c r="N49" s="145" t="str">
        <f>IF(G49&lt;&gt;"",'Γενικά Δεδομένα'!$I$4,"")</f>
        <v/>
      </c>
      <c r="O49" s="144" t="str">
        <f>IF(G49&lt;&gt;"",M49*'Γενικά Δεδομένα'!$I$4,"")</f>
        <v/>
      </c>
      <c r="Q49" s="155" t="str">
        <f t="shared" si="5"/>
        <v/>
      </c>
      <c r="R49" s="156" t="str">
        <f t="shared" si="6"/>
        <v/>
      </c>
      <c r="S49" s="157" t="str">
        <f t="shared" si="7"/>
        <v/>
      </c>
      <c r="T49" s="158"/>
      <c r="U49" s="159" t="str">
        <f>IF(Q49&lt;&gt;"",'Νέα ΦΣ'!D44,"")</f>
        <v/>
      </c>
      <c r="V49" s="148" t="str">
        <f>IF(Q49&lt;&gt;"",'Νέα ΦΣ'!M44,"")</f>
        <v/>
      </c>
      <c r="W49" s="148" t="str">
        <f t="shared" si="8"/>
        <v/>
      </c>
      <c r="X49" s="148" t="str">
        <f>IF(Q49&lt;&gt;"",'Νέα ΦΣ'!O44,"")</f>
        <v/>
      </c>
      <c r="Y49" s="141" t="str">
        <f t="shared" si="9"/>
        <v/>
      </c>
      <c r="AA49" s="139" t="str">
        <f t="shared" si="10"/>
        <v/>
      </c>
      <c r="AB49" s="136" t="str">
        <f t="shared" si="11"/>
        <v/>
      </c>
      <c r="AC49" s="136" t="str">
        <f t="shared" si="12"/>
        <v/>
      </c>
      <c r="AD49" s="136" t="str">
        <f t="shared" si="13"/>
        <v/>
      </c>
      <c r="AE49" s="136" t="str">
        <f t="shared" si="14"/>
        <v/>
      </c>
      <c r="AF49" s="141" t="str">
        <f t="shared" si="15"/>
        <v/>
      </c>
      <c r="AG49" s="136" t="str">
        <f t="shared" si="16"/>
        <v/>
      </c>
      <c r="AH49" s="144" t="str">
        <f t="shared" si="17"/>
        <v/>
      </c>
      <c r="AI49" s="144" t="str">
        <f>IF(AA49&lt;&gt;"",Υπολογισμοί!H44,"")</f>
        <v/>
      </c>
      <c r="AJ49" s="146" t="str">
        <f>IF(AA49&lt;&gt;"",'Γενικά Δεδομένα'!$I$4,"")</f>
        <v/>
      </c>
      <c r="AK49" s="144" t="str">
        <f t="shared" si="18"/>
        <v/>
      </c>
      <c r="AM49" s="160"/>
      <c r="AO49" s="159" t="str">
        <f t="shared" si="19"/>
        <v/>
      </c>
      <c r="AP49" s="148" t="str">
        <f t="shared" si="20"/>
        <v/>
      </c>
      <c r="AQ49" s="148" t="str">
        <f t="shared" si="21"/>
        <v/>
      </c>
      <c r="AR49" s="148" t="str">
        <f t="shared" si="22"/>
        <v/>
      </c>
      <c r="AS49" s="141" t="str">
        <f>IF(AO49&lt;&gt;"",'Νέα ΦΣ'!I44+'Νέα ΦΣ'!J44,"")</f>
        <v/>
      </c>
      <c r="AT49" s="140" t="str">
        <f>IF(AO49&lt;&gt;"",'Νέα ΦΣ'!N44,"")</f>
        <v/>
      </c>
      <c r="AU49" s="140" t="str">
        <f>IF(AO49&lt;&gt;"",Υπολογισμοί!J44,"")</f>
        <v/>
      </c>
      <c r="AW49" s="148" t="str">
        <f>IF(Βραχίονες!C44&lt;&gt;"",Βραχίονες!F44+Βραχίονες!G44,"")</f>
        <v/>
      </c>
      <c r="AX49" s="140" t="str">
        <f>IF(Βραχίονες!C44&lt;&gt;"",Υπολογισμοί!K44,"")</f>
        <v/>
      </c>
      <c r="AY49" s="140" t="str">
        <f>IF(Βραχίονες!C44&lt;&gt;"",Υπολογισμοί!L44,"")</f>
        <v/>
      </c>
      <c r="AZ49" s="140" t="str">
        <f>IF(Βραχίονες!C44&lt;&gt;"",Υπολογισμοί!K44+Υπολογισμοί!L44,"")</f>
        <v/>
      </c>
      <c r="BB49" s="139" t="str">
        <f>IF('Λοιπός Εξοπλισμός'!A44&lt;&gt;"",'Λοιπός Εξοπλισμός'!A44,"")</f>
        <v/>
      </c>
      <c r="BC49" s="137" t="str">
        <f>IF('Λοιπός Εξοπλισμός'!B44&lt;&gt;"",'Λοιπός Εξοπλισμός'!B44,"")</f>
        <v/>
      </c>
      <c r="BD49" s="137" t="str">
        <f>IF('Λοιπός Εξοπλισμός'!C44&lt;&gt;"",'Λοιπός Εξοπλισμός'!C44,"")</f>
        <v/>
      </c>
      <c r="BE49" s="137" t="str">
        <f>IF('Λοιπός Εξοπλισμός'!G44&lt;&gt;"",'Λοιπός Εξοπλισμός'!G44,"")</f>
        <v/>
      </c>
      <c r="BF49" s="137" t="str">
        <f>IF('Λοιπός Εξοπλισμός'!H44&lt;&gt;"",'Λοιπός Εξοπλισμός'!H44,"")</f>
        <v/>
      </c>
      <c r="BG49" s="362" t="str">
        <f t="shared" si="24"/>
        <v/>
      </c>
    </row>
    <row r="50" spans="1:59" x14ac:dyDescent="0.2">
      <c r="A50" s="139" t="str">
        <f>IF('Συμβατικά ΦΣ'!B45&lt;&gt;"",'Συμβατικά ΦΣ'!C45,"")</f>
        <v/>
      </c>
      <c r="B50" s="137" t="str">
        <f>IF('Συμβατικά ΦΣ'!B45&lt;&gt;"",'Συμβατικά ΦΣ'!I45,"")</f>
        <v/>
      </c>
      <c r="C50" s="140" t="str">
        <f>IF('Συμβατικά ΦΣ'!B45&lt;&gt;"",'Συμβατικά ΦΣ'!J45,"")</f>
        <v/>
      </c>
      <c r="D50" s="141" t="str">
        <f>IF('Συμβατικά ΦΣ'!B45&lt;&gt;"",'Συμβατικά ΦΣ'!L45,"")</f>
        <v/>
      </c>
      <c r="E50" s="137" t="str">
        <f>IF('Συμβατικά ΦΣ'!B45&lt;&gt;"",'Συμβατικά ΦΣ'!K45,"")</f>
        <v/>
      </c>
      <c r="G50" s="139" t="str">
        <f t="shared" si="0"/>
        <v/>
      </c>
      <c r="H50" s="136" t="str">
        <f t="shared" si="1"/>
        <v/>
      </c>
      <c r="I50" s="140" t="str">
        <f t="shared" si="2"/>
        <v/>
      </c>
      <c r="J50" s="141" t="str">
        <f t="shared" si="3"/>
        <v/>
      </c>
      <c r="K50" s="141" t="str">
        <f t="shared" si="4"/>
        <v/>
      </c>
      <c r="L50" s="140" t="str">
        <f>IF(G50&lt;&gt;"",'Γενικά Δεδομένα'!$I$6*365,"")</f>
        <v/>
      </c>
      <c r="M50" s="144" t="str">
        <f>IF(G50&lt;&gt;"",Υπολογισμοί!G45,"")</f>
        <v/>
      </c>
      <c r="N50" s="145" t="str">
        <f>IF(G50&lt;&gt;"",'Γενικά Δεδομένα'!$I$4,"")</f>
        <v/>
      </c>
      <c r="O50" s="144" t="str">
        <f>IF(G50&lt;&gt;"",M50*'Γενικά Δεδομένα'!$I$4,"")</f>
        <v/>
      </c>
      <c r="Q50" s="155" t="str">
        <f t="shared" si="5"/>
        <v/>
      </c>
      <c r="R50" s="156" t="str">
        <f t="shared" si="6"/>
        <v/>
      </c>
      <c r="S50" s="157" t="str">
        <f t="shared" si="7"/>
        <v/>
      </c>
      <c r="T50" s="158"/>
      <c r="U50" s="159" t="str">
        <f>IF(Q50&lt;&gt;"",'Νέα ΦΣ'!D45,"")</f>
        <v/>
      </c>
      <c r="V50" s="148" t="str">
        <f>IF(Q50&lt;&gt;"",'Νέα ΦΣ'!M45,"")</f>
        <v/>
      </c>
      <c r="W50" s="148" t="str">
        <f t="shared" si="8"/>
        <v/>
      </c>
      <c r="X50" s="148" t="str">
        <f>IF(Q50&lt;&gt;"",'Νέα ΦΣ'!O45,"")</f>
        <v/>
      </c>
      <c r="Y50" s="141" t="str">
        <f t="shared" si="9"/>
        <v/>
      </c>
      <c r="AA50" s="139" t="str">
        <f t="shared" si="10"/>
        <v/>
      </c>
      <c r="AB50" s="136" t="str">
        <f t="shared" si="11"/>
        <v/>
      </c>
      <c r="AC50" s="136" t="str">
        <f t="shared" si="12"/>
        <v/>
      </c>
      <c r="AD50" s="136" t="str">
        <f t="shared" si="13"/>
        <v/>
      </c>
      <c r="AE50" s="136" t="str">
        <f t="shared" si="14"/>
        <v/>
      </c>
      <c r="AF50" s="141" t="str">
        <f t="shared" si="15"/>
        <v/>
      </c>
      <c r="AG50" s="136" t="str">
        <f t="shared" si="16"/>
        <v/>
      </c>
      <c r="AH50" s="144" t="str">
        <f t="shared" si="17"/>
        <v/>
      </c>
      <c r="AI50" s="144" t="str">
        <f>IF(AA50&lt;&gt;"",Υπολογισμοί!H45,"")</f>
        <v/>
      </c>
      <c r="AJ50" s="146" t="str">
        <f>IF(AA50&lt;&gt;"",'Γενικά Δεδομένα'!$I$4,"")</f>
        <v/>
      </c>
      <c r="AK50" s="144" t="str">
        <f t="shared" si="18"/>
        <v/>
      </c>
      <c r="AM50" s="160"/>
      <c r="AO50" s="159" t="str">
        <f t="shared" si="19"/>
        <v/>
      </c>
      <c r="AP50" s="148" t="str">
        <f t="shared" si="20"/>
        <v/>
      </c>
      <c r="AQ50" s="148" t="str">
        <f t="shared" si="21"/>
        <v/>
      </c>
      <c r="AR50" s="148" t="str">
        <f t="shared" si="22"/>
        <v/>
      </c>
      <c r="AS50" s="141" t="str">
        <f>IF(AO50&lt;&gt;"",'Νέα ΦΣ'!I45+'Νέα ΦΣ'!J45,"")</f>
        <v/>
      </c>
      <c r="AT50" s="140" t="str">
        <f>IF(AO50&lt;&gt;"",'Νέα ΦΣ'!N45,"")</f>
        <v/>
      </c>
      <c r="AU50" s="140" t="str">
        <f>IF(AO50&lt;&gt;"",Υπολογισμοί!J45,"")</f>
        <v/>
      </c>
      <c r="AW50" s="148" t="str">
        <f>IF(Βραχίονες!C45&lt;&gt;"",Βραχίονες!F45+Βραχίονες!G45,"")</f>
        <v/>
      </c>
      <c r="AX50" s="140" t="str">
        <f>IF(Βραχίονες!C45&lt;&gt;"",Υπολογισμοί!K45,"")</f>
        <v/>
      </c>
      <c r="AY50" s="140" t="str">
        <f>IF(Βραχίονες!C45&lt;&gt;"",Υπολογισμοί!L45,"")</f>
        <v/>
      </c>
      <c r="AZ50" s="140" t="str">
        <f>IF(Βραχίονες!C45&lt;&gt;"",Υπολογισμοί!K45+Υπολογισμοί!L45,"")</f>
        <v/>
      </c>
      <c r="BB50" s="139" t="str">
        <f>IF('Λοιπός Εξοπλισμός'!A45&lt;&gt;"",'Λοιπός Εξοπλισμός'!A45,"")</f>
        <v/>
      </c>
      <c r="BC50" s="137" t="str">
        <f>IF('Λοιπός Εξοπλισμός'!B45&lt;&gt;"",'Λοιπός Εξοπλισμός'!B45,"")</f>
        <v/>
      </c>
      <c r="BD50" s="137" t="str">
        <f>IF('Λοιπός Εξοπλισμός'!C45&lt;&gt;"",'Λοιπός Εξοπλισμός'!C45,"")</f>
        <v/>
      </c>
      <c r="BE50" s="137" t="str">
        <f>IF('Λοιπός Εξοπλισμός'!G45&lt;&gt;"",'Λοιπός Εξοπλισμός'!G45,"")</f>
        <v/>
      </c>
      <c r="BF50" s="137" t="str">
        <f>IF('Λοιπός Εξοπλισμός'!H45&lt;&gt;"",'Λοιπός Εξοπλισμός'!H45,"")</f>
        <v/>
      </c>
      <c r="BG50" s="362" t="str">
        <f t="shared" si="24"/>
        <v/>
      </c>
    </row>
    <row r="51" spans="1:59" x14ac:dyDescent="0.2">
      <c r="A51" s="139" t="str">
        <f>IF('Συμβατικά ΦΣ'!B46&lt;&gt;"",'Συμβατικά ΦΣ'!C46,"")</f>
        <v/>
      </c>
      <c r="B51" s="137" t="str">
        <f>IF('Συμβατικά ΦΣ'!B46&lt;&gt;"",'Συμβατικά ΦΣ'!I46,"")</f>
        <v/>
      </c>
      <c r="C51" s="140" t="str">
        <f>IF('Συμβατικά ΦΣ'!B46&lt;&gt;"",'Συμβατικά ΦΣ'!J46,"")</f>
        <v/>
      </c>
      <c r="D51" s="141" t="str">
        <f>IF('Συμβατικά ΦΣ'!B46&lt;&gt;"",'Συμβατικά ΦΣ'!L46,"")</f>
        <v/>
      </c>
      <c r="E51" s="137" t="str">
        <f>IF('Συμβατικά ΦΣ'!B46&lt;&gt;"",'Συμβατικά ΦΣ'!K46,"")</f>
        <v/>
      </c>
      <c r="G51" s="139" t="str">
        <f t="shared" si="0"/>
        <v/>
      </c>
      <c r="H51" s="136" t="str">
        <f t="shared" si="1"/>
        <v/>
      </c>
      <c r="I51" s="140" t="str">
        <f t="shared" si="2"/>
        <v/>
      </c>
      <c r="J51" s="141" t="str">
        <f t="shared" si="3"/>
        <v/>
      </c>
      <c r="K51" s="141" t="str">
        <f t="shared" si="4"/>
        <v/>
      </c>
      <c r="L51" s="140" t="str">
        <f>IF(G51&lt;&gt;"",'Γενικά Δεδομένα'!$I$6*365,"")</f>
        <v/>
      </c>
      <c r="M51" s="144" t="str">
        <f>IF(G51&lt;&gt;"",Υπολογισμοί!G46,"")</f>
        <v/>
      </c>
      <c r="N51" s="145" t="str">
        <f>IF(G51&lt;&gt;"",'Γενικά Δεδομένα'!$I$4,"")</f>
        <v/>
      </c>
      <c r="O51" s="144" t="str">
        <f>IF(G51&lt;&gt;"",M51*'Γενικά Δεδομένα'!$I$4,"")</f>
        <v/>
      </c>
      <c r="Q51" s="155" t="str">
        <f t="shared" si="5"/>
        <v/>
      </c>
      <c r="R51" s="156" t="str">
        <f t="shared" si="6"/>
        <v/>
      </c>
      <c r="S51" s="157" t="str">
        <f t="shared" si="7"/>
        <v/>
      </c>
      <c r="T51" s="158"/>
      <c r="U51" s="159" t="str">
        <f>IF(Q51&lt;&gt;"",'Νέα ΦΣ'!D46,"")</f>
        <v/>
      </c>
      <c r="V51" s="148" t="str">
        <f>IF(Q51&lt;&gt;"",'Νέα ΦΣ'!M46,"")</f>
        <v/>
      </c>
      <c r="W51" s="148" t="str">
        <f t="shared" si="8"/>
        <v/>
      </c>
      <c r="X51" s="148" t="str">
        <f>IF(Q51&lt;&gt;"",'Νέα ΦΣ'!O46,"")</f>
        <v/>
      </c>
      <c r="Y51" s="141" t="str">
        <f t="shared" si="9"/>
        <v/>
      </c>
      <c r="AA51" s="139" t="str">
        <f t="shared" si="10"/>
        <v/>
      </c>
      <c r="AB51" s="136" t="str">
        <f t="shared" si="11"/>
        <v/>
      </c>
      <c r="AC51" s="136" t="str">
        <f t="shared" si="12"/>
        <v/>
      </c>
      <c r="AD51" s="136" t="str">
        <f t="shared" si="13"/>
        <v/>
      </c>
      <c r="AE51" s="136" t="str">
        <f t="shared" si="14"/>
        <v/>
      </c>
      <c r="AF51" s="141" t="str">
        <f t="shared" si="15"/>
        <v/>
      </c>
      <c r="AG51" s="136" t="str">
        <f t="shared" si="16"/>
        <v/>
      </c>
      <c r="AH51" s="144" t="str">
        <f t="shared" si="17"/>
        <v/>
      </c>
      <c r="AI51" s="144" t="str">
        <f>IF(AA51&lt;&gt;"",Υπολογισμοί!H46,"")</f>
        <v/>
      </c>
      <c r="AJ51" s="146" t="str">
        <f>IF(AA51&lt;&gt;"",'Γενικά Δεδομένα'!$I$4,"")</f>
        <v/>
      </c>
      <c r="AK51" s="144" t="str">
        <f t="shared" si="18"/>
        <v/>
      </c>
      <c r="AM51" s="160"/>
      <c r="AO51" s="159" t="str">
        <f t="shared" si="19"/>
        <v/>
      </c>
      <c r="AP51" s="148" t="str">
        <f t="shared" si="20"/>
        <v/>
      </c>
      <c r="AQ51" s="148" t="str">
        <f t="shared" si="21"/>
        <v/>
      </c>
      <c r="AR51" s="148" t="str">
        <f t="shared" si="22"/>
        <v/>
      </c>
      <c r="AS51" s="141" t="str">
        <f>IF(AO51&lt;&gt;"",'Νέα ΦΣ'!I46+'Νέα ΦΣ'!J46,"")</f>
        <v/>
      </c>
      <c r="AT51" s="140" t="str">
        <f>IF(AO51&lt;&gt;"",'Νέα ΦΣ'!N46,"")</f>
        <v/>
      </c>
      <c r="AU51" s="140" t="str">
        <f>IF(AO51&lt;&gt;"",Υπολογισμοί!J46,"")</f>
        <v/>
      </c>
      <c r="AW51" s="148" t="str">
        <f>IF(Βραχίονες!C46&lt;&gt;"",Βραχίονες!F46+Βραχίονες!G46,"")</f>
        <v/>
      </c>
      <c r="AX51" s="140" t="str">
        <f>IF(Βραχίονες!C46&lt;&gt;"",Υπολογισμοί!K46,"")</f>
        <v/>
      </c>
      <c r="AY51" s="140" t="str">
        <f>IF(Βραχίονες!C46&lt;&gt;"",Υπολογισμοί!L46,"")</f>
        <v/>
      </c>
      <c r="AZ51" s="140" t="str">
        <f>IF(Βραχίονες!C46&lt;&gt;"",Υπολογισμοί!K46+Υπολογισμοί!L46,"")</f>
        <v/>
      </c>
      <c r="BB51" s="139" t="str">
        <f>IF('Λοιπός Εξοπλισμός'!A46&lt;&gt;"",'Λοιπός Εξοπλισμός'!A46,"")</f>
        <v/>
      </c>
      <c r="BC51" s="137" t="str">
        <f>IF('Λοιπός Εξοπλισμός'!B46&lt;&gt;"",'Λοιπός Εξοπλισμός'!B46,"")</f>
        <v/>
      </c>
      <c r="BD51" s="137" t="str">
        <f>IF('Λοιπός Εξοπλισμός'!C46&lt;&gt;"",'Λοιπός Εξοπλισμός'!C46,"")</f>
        <v/>
      </c>
      <c r="BE51" s="137" t="str">
        <f>IF('Λοιπός Εξοπλισμός'!G46&lt;&gt;"",'Λοιπός Εξοπλισμός'!G46,"")</f>
        <v/>
      </c>
      <c r="BF51" s="137" t="str">
        <f>IF('Λοιπός Εξοπλισμός'!H46&lt;&gt;"",'Λοιπός Εξοπλισμός'!H46,"")</f>
        <v/>
      </c>
      <c r="BG51" s="362" t="str">
        <f t="shared" si="24"/>
        <v/>
      </c>
    </row>
    <row r="52" spans="1:59" x14ac:dyDescent="0.2">
      <c r="A52" s="139" t="str">
        <f>IF('Συμβατικά ΦΣ'!B47&lt;&gt;"",'Συμβατικά ΦΣ'!C47,"")</f>
        <v/>
      </c>
      <c r="B52" s="137" t="str">
        <f>IF('Συμβατικά ΦΣ'!B47&lt;&gt;"",'Συμβατικά ΦΣ'!I47,"")</f>
        <v/>
      </c>
      <c r="C52" s="140" t="str">
        <f>IF('Συμβατικά ΦΣ'!B47&lt;&gt;"",'Συμβατικά ΦΣ'!J47,"")</f>
        <v/>
      </c>
      <c r="D52" s="141" t="str">
        <f>IF('Συμβατικά ΦΣ'!B47&lt;&gt;"",'Συμβατικά ΦΣ'!L47,"")</f>
        <v/>
      </c>
      <c r="E52" s="137" t="str">
        <f>IF('Συμβατικά ΦΣ'!B47&lt;&gt;"",'Συμβατικά ΦΣ'!K47,"")</f>
        <v/>
      </c>
      <c r="G52" s="139" t="str">
        <f t="shared" si="0"/>
        <v/>
      </c>
      <c r="H52" s="136" t="str">
        <f t="shared" si="1"/>
        <v/>
      </c>
      <c r="I52" s="140" t="str">
        <f t="shared" si="2"/>
        <v/>
      </c>
      <c r="J52" s="141" t="str">
        <f t="shared" si="3"/>
        <v/>
      </c>
      <c r="K52" s="141" t="str">
        <f t="shared" si="4"/>
        <v/>
      </c>
      <c r="L52" s="140" t="str">
        <f>IF(G52&lt;&gt;"",'Γενικά Δεδομένα'!$I$6*365,"")</f>
        <v/>
      </c>
      <c r="M52" s="144" t="str">
        <f>IF(G52&lt;&gt;"",Υπολογισμοί!G47,"")</f>
        <v/>
      </c>
      <c r="N52" s="145" t="str">
        <f>IF(G52&lt;&gt;"",'Γενικά Δεδομένα'!$I$4,"")</f>
        <v/>
      </c>
      <c r="O52" s="144" t="str">
        <f>IF(G52&lt;&gt;"",M52*'Γενικά Δεδομένα'!$I$4,"")</f>
        <v/>
      </c>
      <c r="Q52" s="155" t="str">
        <f t="shared" si="5"/>
        <v/>
      </c>
      <c r="R52" s="156" t="str">
        <f t="shared" si="6"/>
        <v/>
      </c>
      <c r="S52" s="157" t="str">
        <f t="shared" si="7"/>
        <v/>
      </c>
      <c r="T52" s="158"/>
      <c r="U52" s="159" t="str">
        <f>IF(Q52&lt;&gt;"",'Νέα ΦΣ'!D47,"")</f>
        <v/>
      </c>
      <c r="V52" s="148" t="str">
        <f>IF(Q52&lt;&gt;"",'Νέα ΦΣ'!M47,"")</f>
        <v/>
      </c>
      <c r="W52" s="148" t="str">
        <f t="shared" si="8"/>
        <v/>
      </c>
      <c r="X52" s="148" t="str">
        <f>IF(Q52&lt;&gt;"",'Νέα ΦΣ'!O47,"")</f>
        <v/>
      </c>
      <c r="Y52" s="141" t="str">
        <f t="shared" si="9"/>
        <v/>
      </c>
      <c r="AA52" s="139" t="str">
        <f t="shared" si="10"/>
        <v/>
      </c>
      <c r="AB52" s="136" t="str">
        <f t="shared" si="11"/>
        <v/>
      </c>
      <c r="AC52" s="136" t="str">
        <f t="shared" si="12"/>
        <v/>
      </c>
      <c r="AD52" s="136" t="str">
        <f t="shared" si="13"/>
        <v/>
      </c>
      <c r="AE52" s="136" t="str">
        <f t="shared" si="14"/>
        <v/>
      </c>
      <c r="AF52" s="141" t="str">
        <f t="shared" si="15"/>
        <v/>
      </c>
      <c r="AG52" s="136" t="str">
        <f t="shared" si="16"/>
        <v/>
      </c>
      <c r="AH52" s="144" t="str">
        <f t="shared" si="17"/>
        <v/>
      </c>
      <c r="AI52" s="144" t="str">
        <f>IF(AA52&lt;&gt;"",Υπολογισμοί!H47,"")</f>
        <v/>
      </c>
      <c r="AJ52" s="146" t="str">
        <f>IF(AA52&lt;&gt;"",'Γενικά Δεδομένα'!$I$4,"")</f>
        <v/>
      </c>
      <c r="AK52" s="144" t="str">
        <f t="shared" si="18"/>
        <v/>
      </c>
      <c r="AM52" s="160"/>
      <c r="AO52" s="159" t="str">
        <f t="shared" si="19"/>
        <v/>
      </c>
      <c r="AP52" s="148" t="str">
        <f t="shared" si="20"/>
        <v/>
      </c>
      <c r="AQ52" s="148" t="str">
        <f t="shared" si="21"/>
        <v/>
      </c>
      <c r="AR52" s="148" t="str">
        <f t="shared" si="22"/>
        <v/>
      </c>
      <c r="AS52" s="141" t="str">
        <f>IF(AO52&lt;&gt;"",'Νέα ΦΣ'!I47+'Νέα ΦΣ'!J47,"")</f>
        <v/>
      </c>
      <c r="AT52" s="140" t="str">
        <f>IF(AO52&lt;&gt;"",'Νέα ΦΣ'!N47,"")</f>
        <v/>
      </c>
      <c r="AU52" s="140" t="str">
        <f>IF(AO52&lt;&gt;"",Υπολογισμοί!J47,"")</f>
        <v/>
      </c>
      <c r="AW52" s="148" t="str">
        <f>IF(Βραχίονες!C47&lt;&gt;"",Βραχίονες!F47+Βραχίονες!G47,"")</f>
        <v/>
      </c>
      <c r="AX52" s="140" t="str">
        <f>IF(Βραχίονες!C47&lt;&gt;"",Υπολογισμοί!K47,"")</f>
        <v/>
      </c>
      <c r="AY52" s="140" t="str">
        <f>IF(Βραχίονες!C47&lt;&gt;"",Υπολογισμοί!L47,"")</f>
        <v/>
      </c>
      <c r="AZ52" s="140" t="str">
        <f>IF(Βραχίονες!C47&lt;&gt;"",Υπολογισμοί!K47+Υπολογισμοί!L47,"")</f>
        <v/>
      </c>
      <c r="BB52" s="139" t="str">
        <f>IF('Λοιπός Εξοπλισμός'!A47&lt;&gt;"",'Λοιπός Εξοπλισμός'!A47,"")</f>
        <v/>
      </c>
      <c r="BC52" s="137" t="str">
        <f>IF('Λοιπός Εξοπλισμός'!B47&lt;&gt;"",'Λοιπός Εξοπλισμός'!B47,"")</f>
        <v/>
      </c>
      <c r="BD52" s="137" t="str">
        <f>IF('Λοιπός Εξοπλισμός'!C47&lt;&gt;"",'Λοιπός Εξοπλισμός'!C47,"")</f>
        <v/>
      </c>
      <c r="BE52" s="137" t="str">
        <f>IF('Λοιπός Εξοπλισμός'!G47&lt;&gt;"",'Λοιπός Εξοπλισμός'!G47,"")</f>
        <v/>
      </c>
      <c r="BF52" s="137" t="str">
        <f>IF('Λοιπός Εξοπλισμός'!H47&lt;&gt;"",'Λοιπός Εξοπλισμός'!H47,"")</f>
        <v/>
      </c>
      <c r="BG52" s="362" t="str">
        <f t="shared" si="24"/>
        <v/>
      </c>
    </row>
    <row r="53" spans="1:59" x14ac:dyDescent="0.2">
      <c r="A53" s="139" t="str">
        <f>IF('Συμβατικά ΦΣ'!B48&lt;&gt;"",'Συμβατικά ΦΣ'!C48,"")</f>
        <v/>
      </c>
      <c r="B53" s="137" t="str">
        <f>IF('Συμβατικά ΦΣ'!B48&lt;&gt;"",'Συμβατικά ΦΣ'!I48,"")</f>
        <v/>
      </c>
      <c r="C53" s="140" t="str">
        <f>IF('Συμβατικά ΦΣ'!B48&lt;&gt;"",'Συμβατικά ΦΣ'!J48,"")</f>
        <v/>
      </c>
      <c r="D53" s="141" t="str">
        <f>IF('Συμβατικά ΦΣ'!B48&lt;&gt;"",'Συμβατικά ΦΣ'!L48,"")</f>
        <v/>
      </c>
      <c r="E53" s="137" t="str">
        <f>IF('Συμβατικά ΦΣ'!B48&lt;&gt;"",'Συμβατικά ΦΣ'!K48,"")</f>
        <v/>
      </c>
      <c r="G53" s="139" t="str">
        <f t="shared" si="0"/>
        <v/>
      </c>
      <c r="H53" s="136" t="str">
        <f t="shared" si="1"/>
        <v/>
      </c>
      <c r="I53" s="140" t="str">
        <f t="shared" si="2"/>
        <v/>
      </c>
      <c r="J53" s="141" t="str">
        <f t="shared" si="3"/>
        <v/>
      </c>
      <c r="K53" s="141" t="str">
        <f t="shared" si="4"/>
        <v/>
      </c>
      <c r="L53" s="140" t="str">
        <f>IF(G53&lt;&gt;"",'Γενικά Δεδομένα'!$I$6*365,"")</f>
        <v/>
      </c>
      <c r="M53" s="144" t="str">
        <f>IF(G53&lt;&gt;"",Υπολογισμοί!G48,"")</f>
        <v/>
      </c>
      <c r="N53" s="145" t="str">
        <f>IF(G53&lt;&gt;"",'Γενικά Δεδομένα'!$I$4,"")</f>
        <v/>
      </c>
      <c r="O53" s="144" t="str">
        <f>IF(G53&lt;&gt;"",M53*'Γενικά Δεδομένα'!$I$4,"")</f>
        <v/>
      </c>
      <c r="Q53" s="155" t="str">
        <f t="shared" si="5"/>
        <v/>
      </c>
      <c r="R53" s="156" t="str">
        <f t="shared" si="6"/>
        <v/>
      </c>
      <c r="S53" s="157" t="str">
        <f t="shared" si="7"/>
        <v/>
      </c>
      <c r="T53" s="158"/>
      <c r="U53" s="159" t="str">
        <f>IF(Q53&lt;&gt;"",'Νέα ΦΣ'!D48,"")</f>
        <v/>
      </c>
      <c r="V53" s="148" t="str">
        <f>IF(Q53&lt;&gt;"",'Νέα ΦΣ'!M48,"")</f>
        <v/>
      </c>
      <c r="W53" s="148" t="str">
        <f t="shared" si="8"/>
        <v/>
      </c>
      <c r="X53" s="148" t="str">
        <f>IF(Q53&lt;&gt;"",'Νέα ΦΣ'!O48,"")</f>
        <v/>
      </c>
      <c r="Y53" s="141" t="str">
        <f t="shared" si="9"/>
        <v/>
      </c>
      <c r="AA53" s="139" t="str">
        <f t="shared" si="10"/>
        <v/>
      </c>
      <c r="AB53" s="136" t="str">
        <f t="shared" si="11"/>
        <v/>
      </c>
      <c r="AC53" s="136" t="str">
        <f t="shared" si="12"/>
        <v/>
      </c>
      <c r="AD53" s="136" t="str">
        <f t="shared" si="13"/>
        <v/>
      </c>
      <c r="AE53" s="136" t="str">
        <f t="shared" si="14"/>
        <v/>
      </c>
      <c r="AF53" s="141" t="str">
        <f t="shared" si="15"/>
        <v/>
      </c>
      <c r="AG53" s="136" t="str">
        <f t="shared" si="16"/>
        <v/>
      </c>
      <c r="AH53" s="144" t="str">
        <f t="shared" si="17"/>
        <v/>
      </c>
      <c r="AI53" s="144" t="str">
        <f>IF(AA53&lt;&gt;"",Υπολογισμοί!H48,"")</f>
        <v/>
      </c>
      <c r="AJ53" s="146" t="str">
        <f>IF(AA53&lt;&gt;"",'Γενικά Δεδομένα'!$I$4,"")</f>
        <v/>
      </c>
      <c r="AK53" s="144" t="str">
        <f t="shared" si="18"/>
        <v/>
      </c>
      <c r="AM53" s="160"/>
      <c r="AO53" s="159" t="str">
        <f t="shared" si="19"/>
        <v/>
      </c>
      <c r="AP53" s="148" t="str">
        <f t="shared" si="20"/>
        <v/>
      </c>
      <c r="AQ53" s="148" t="str">
        <f t="shared" si="21"/>
        <v/>
      </c>
      <c r="AR53" s="148" t="str">
        <f t="shared" si="22"/>
        <v/>
      </c>
      <c r="AS53" s="141" t="str">
        <f>IF(AO53&lt;&gt;"",'Νέα ΦΣ'!I48+'Νέα ΦΣ'!J48,"")</f>
        <v/>
      </c>
      <c r="AT53" s="140" t="str">
        <f>IF(AO53&lt;&gt;"",'Νέα ΦΣ'!N48,"")</f>
        <v/>
      </c>
      <c r="AU53" s="140" t="str">
        <f>IF(AO53&lt;&gt;"",Υπολογισμοί!J48,"")</f>
        <v/>
      </c>
      <c r="AW53" s="148" t="str">
        <f>IF(Βραχίονες!C48&lt;&gt;"",Βραχίονες!F48+Βραχίονες!G48,"")</f>
        <v/>
      </c>
      <c r="AX53" s="140" t="str">
        <f>IF(Βραχίονες!C48&lt;&gt;"",Υπολογισμοί!K48,"")</f>
        <v/>
      </c>
      <c r="AY53" s="140" t="str">
        <f>IF(Βραχίονες!C48&lt;&gt;"",Υπολογισμοί!L48,"")</f>
        <v/>
      </c>
      <c r="AZ53" s="140" t="str">
        <f>IF(Βραχίονες!C48&lt;&gt;"",Υπολογισμοί!K48+Υπολογισμοί!L48,"")</f>
        <v/>
      </c>
      <c r="BB53" s="139" t="str">
        <f>IF('Λοιπός Εξοπλισμός'!A48&lt;&gt;"",'Λοιπός Εξοπλισμός'!A48,"")</f>
        <v/>
      </c>
      <c r="BC53" s="137" t="str">
        <f>IF('Λοιπός Εξοπλισμός'!B48&lt;&gt;"",'Λοιπός Εξοπλισμός'!B48,"")</f>
        <v/>
      </c>
      <c r="BD53" s="137" t="str">
        <f>IF('Λοιπός Εξοπλισμός'!C48&lt;&gt;"",'Λοιπός Εξοπλισμός'!C48,"")</f>
        <v/>
      </c>
      <c r="BE53" s="137" t="str">
        <f>IF('Λοιπός Εξοπλισμός'!G48&lt;&gt;"",'Λοιπός Εξοπλισμός'!G48,"")</f>
        <v/>
      </c>
      <c r="BF53" s="137" t="str">
        <f>IF('Λοιπός Εξοπλισμός'!H48&lt;&gt;"",'Λοιπός Εξοπλισμός'!H48,"")</f>
        <v/>
      </c>
      <c r="BG53" s="362" t="str">
        <f t="shared" si="24"/>
        <v/>
      </c>
    </row>
    <row r="54" spans="1:59" x14ac:dyDescent="0.2">
      <c r="A54" s="139" t="str">
        <f>IF('Συμβατικά ΦΣ'!B49&lt;&gt;"",'Συμβατικά ΦΣ'!C49,"")</f>
        <v/>
      </c>
      <c r="B54" s="137" t="str">
        <f>IF('Συμβατικά ΦΣ'!B49&lt;&gt;"",'Συμβατικά ΦΣ'!I49,"")</f>
        <v/>
      </c>
      <c r="C54" s="140" t="str">
        <f>IF('Συμβατικά ΦΣ'!B49&lt;&gt;"",'Συμβατικά ΦΣ'!J49,"")</f>
        <v/>
      </c>
      <c r="D54" s="141" t="str">
        <f>IF('Συμβατικά ΦΣ'!B49&lt;&gt;"",'Συμβατικά ΦΣ'!L49,"")</f>
        <v/>
      </c>
      <c r="E54" s="137" t="str">
        <f>IF('Συμβατικά ΦΣ'!B49&lt;&gt;"",'Συμβατικά ΦΣ'!K49,"")</f>
        <v/>
      </c>
      <c r="G54" s="139" t="str">
        <f t="shared" si="0"/>
        <v/>
      </c>
      <c r="H54" s="136" t="str">
        <f t="shared" si="1"/>
        <v/>
      </c>
      <c r="I54" s="140" t="str">
        <f t="shared" si="2"/>
        <v/>
      </c>
      <c r="J54" s="141" t="str">
        <f t="shared" si="3"/>
        <v/>
      </c>
      <c r="K54" s="141" t="str">
        <f t="shared" si="4"/>
        <v/>
      </c>
      <c r="L54" s="140" t="str">
        <f>IF(G54&lt;&gt;"",'Γενικά Δεδομένα'!$I$6*365,"")</f>
        <v/>
      </c>
      <c r="M54" s="144" t="str">
        <f>IF(G54&lt;&gt;"",Υπολογισμοί!G49,"")</f>
        <v/>
      </c>
      <c r="N54" s="145" t="str">
        <f>IF(G54&lt;&gt;"",'Γενικά Δεδομένα'!$I$4,"")</f>
        <v/>
      </c>
      <c r="O54" s="144" t="str">
        <f>IF(G54&lt;&gt;"",M54*'Γενικά Δεδομένα'!$I$4,"")</f>
        <v/>
      </c>
      <c r="Q54" s="155" t="str">
        <f t="shared" si="5"/>
        <v/>
      </c>
      <c r="R54" s="156" t="str">
        <f t="shared" si="6"/>
        <v/>
      </c>
      <c r="S54" s="157" t="str">
        <f t="shared" si="7"/>
        <v/>
      </c>
      <c r="T54" s="158"/>
      <c r="U54" s="159" t="str">
        <f>IF(Q54&lt;&gt;"",'Νέα ΦΣ'!D49,"")</f>
        <v/>
      </c>
      <c r="V54" s="148" t="str">
        <f>IF(Q54&lt;&gt;"",'Νέα ΦΣ'!M49,"")</f>
        <v/>
      </c>
      <c r="W54" s="148" t="str">
        <f t="shared" si="8"/>
        <v/>
      </c>
      <c r="X54" s="148" t="str">
        <f>IF(Q54&lt;&gt;"",'Νέα ΦΣ'!O49,"")</f>
        <v/>
      </c>
      <c r="Y54" s="141" t="str">
        <f t="shared" si="9"/>
        <v/>
      </c>
      <c r="AA54" s="139" t="str">
        <f t="shared" si="10"/>
        <v/>
      </c>
      <c r="AB54" s="136" t="str">
        <f t="shared" si="11"/>
        <v/>
      </c>
      <c r="AC54" s="136" t="str">
        <f t="shared" si="12"/>
        <v/>
      </c>
      <c r="AD54" s="136" t="str">
        <f t="shared" si="13"/>
        <v/>
      </c>
      <c r="AE54" s="136" t="str">
        <f t="shared" si="14"/>
        <v/>
      </c>
      <c r="AF54" s="141" t="str">
        <f t="shared" si="15"/>
        <v/>
      </c>
      <c r="AG54" s="136" t="str">
        <f t="shared" si="16"/>
        <v/>
      </c>
      <c r="AH54" s="144" t="str">
        <f t="shared" si="17"/>
        <v/>
      </c>
      <c r="AI54" s="144" t="str">
        <f>IF(AA54&lt;&gt;"",Υπολογισμοί!H49,"")</f>
        <v/>
      </c>
      <c r="AJ54" s="146" t="str">
        <f>IF(AA54&lt;&gt;"",'Γενικά Δεδομένα'!$I$4,"")</f>
        <v/>
      </c>
      <c r="AK54" s="144" t="str">
        <f t="shared" si="18"/>
        <v/>
      </c>
      <c r="AM54" s="160"/>
      <c r="AO54" s="159" t="str">
        <f t="shared" si="19"/>
        <v/>
      </c>
      <c r="AP54" s="148" t="str">
        <f t="shared" si="20"/>
        <v/>
      </c>
      <c r="AQ54" s="148" t="str">
        <f t="shared" si="21"/>
        <v/>
      </c>
      <c r="AR54" s="148" t="str">
        <f t="shared" si="22"/>
        <v/>
      </c>
      <c r="AS54" s="141" t="str">
        <f>IF(AO54&lt;&gt;"",'Νέα ΦΣ'!I49+'Νέα ΦΣ'!J49,"")</f>
        <v/>
      </c>
      <c r="AT54" s="140" t="str">
        <f>IF(AO54&lt;&gt;"",'Νέα ΦΣ'!N49,"")</f>
        <v/>
      </c>
      <c r="AU54" s="140" t="str">
        <f>IF(AO54&lt;&gt;"",Υπολογισμοί!J49,"")</f>
        <v/>
      </c>
      <c r="AW54" s="148" t="str">
        <f>IF(Βραχίονες!C49&lt;&gt;"",Βραχίονες!F49+Βραχίονες!G49,"")</f>
        <v/>
      </c>
      <c r="AX54" s="140" t="str">
        <f>IF(Βραχίονες!C49&lt;&gt;"",Υπολογισμοί!K49,"")</f>
        <v/>
      </c>
      <c r="AY54" s="140" t="str">
        <f>IF(Βραχίονες!C49&lt;&gt;"",Υπολογισμοί!L49,"")</f>
        <v/>
      </c>
      <c r="AZ54" s="140" t="str">
        <f>IF(Βραχίονες!C49&lt;&gt;"",Υπολογισμοί!K49+Υπολογισμοί!L49,"")</f>
        <v/>
      </c>
      <c r="BB54" s="139" t="str">
        <f>IF('Λοιπός Εξοπλισμός'!A49&lt;&gt;"",'Λοιπός Εξοπλισμός'!A49,"")</f>
        <v/>
      </c>
      <c r="BC54" s="137" t="str">
        <f>IF('Λοιπός Εξοπλισμός'!B49&lt;&gt;"",'Λοιπός Εξοπλισμός'!B49,"")</f>
        <v/>
      </c>
      <c r="BD54" s="137" t="str">
        <f>IF('Λοιπός Εξοπλισμός'!C49&lt;&gt;"",'Λοιπός Εξοπλισμός'!C49,"")</f>
        <v/>
      </c>
      <c r="BE54" s="137" t="str">
        <f>IF('Λοιπός Εξοπλισμός'!G49&lt;&gt;"",'Λοιπός Εξοπλισμός'!G49,"")</f>
        <v/>
      </c>
      <c r="BF54" s="137" t="str">
        <f>IF('Λοιπός Εξοπλισμός'!H49&lt;&gt;"",'Λοιπός Εξοπλισμός'!H49,"")</f>
        <v/>
      </c>
      <c r="BG54" s="362" t="str">
        <f t="shared" si="24"/>
        <v/>
      </c>
    </row>
    <row r="55" spans="1:59" x14ac:dyDescent="0.2">
      <c r="A55" s="139" t="str">
        <f>IF('Συμβατικά ΦΣ'!B50&lt;&gt;"",'Συμβατικά ΦΣ'!C50,"")</f>
        <v/>
      </c>
      <c r="B55" s="137" t="str">
        <f>IF('Συμβατικά ΦΣ'!B50&lt;&gt;"",'Συμβατικά ΦΣ'!I50,"")</f>
        <v/>
      </c>
      <c r="C55" s="140" t="str">
        <f>IF('Συμβατικά ΦΣ'!B50&lt;&gt;"",'Συμβατικά ΦΣ'!J50,"")</f>
        <v/>
      </c>
      <c r="D55" s="141" t="str">
        <f>IF('Συμβατικά ΦΣ'!B50&lt;&gt;"",'Συμβατικά ΦΣ'!L50,"")</f>
        <v/>
      </c>
      <c r="E55" s="137" t="str">
        <f>IF('Συμβατικά ΦΣ'!B50&lt;&gt;"",'Συμβατικά ΦΣ'!K50,"")</f>
        <v/>
      </c>
      <c r="G55" s="139" t="str">
        <f t="shared" si="0"/>
        <v/>
      </c>
      <c r="H55" s="136" t="str">
        <f t="shared" si="1"/>
        <v/>
      </c>
      <c r="I55" s="140" t="str">
        <f t="shared" si="2"/>
        <v/>
      </c>
      <c r="J55" s="141" t="str">
        <f t="shared" si="3"/>
        <v/>
      </c>
      <c r="K55" s="141" t="str">
        <f t="shared" si="4"/>
        <v/>
      </c>
      <c r="L55" s="140" t="str">
        <f>IF(G55&lt;&gt;"",'Γενικά Δεδομένα'!$I$6*365,"")</f>
        <v/>
      </c>
      <c r="M55" s="144" t="str">
        <f>IF(G55&lt;&gt;"",Υπολογισμοί!G50,"")</f>
        <v/>
      </c>
      <c r="N55" s="145" t="str">
        <f>IF(G55&lt;&gt;"",'Γενικά Δεδομένα'!$I$4,"")</f>
        <v/>
      </c>
      <c r="O55" s="144" t="str">
        <f>IF(G55&lt;&gt;"",M55*'Γενικά Δεδομένα'!$I$4,"")</f>
        <v/>
      </c>
      <c r="Q55" s="155" t="str">
        <f t="shared" si="5"/>
        <v/>
      </c>
      <c r="R55" s="156" t="str">
        <f t="shared" si="6"/>
        <v/>
      </c>
      <c r="S55" s="157" t="str">
        <f t="shared" si="7"/>
        <v/>
      </c>
      <c r="T55" s="158"/>
      <c r="U55" s="159" t="str">
        <f>IF(Q55&lt;&gt;"",'Νέα ΦΣ'!D50,"")</f>
        <v/>
      </c>
      <c r="V55" s="148" t="str">
        <f>IF(Q55&lt;&gt;"",'Νέα ΦΣ'!M50,"")</f>
        <v/>
      </c>
      <c r="W55" s="148" t="str">
        <f t="shared" si="8"/>
        <v/>
      </c>
      <c r="X55" s="148" t="str">
        <f>IF(Q55&lt;&gt;"",'Νέα ΦΣ'!O50,"")</f>
        <v/>
      </c>
      <c r="Y55" s="141" t="str">
        <f t="shared" si="9"/>
        <v/>
      </c>
      <c r="AA55" s="139" t="str">
        <f t="shared" si="10"/>
        <v/>
      </c>
      <c r="AB55" s="136" t="str">
        <f t="shared" si="11"/>
        <v/>
      </c>
      <c r="AC55" s="136" t="str">
        <f t="shared" si="12"/>
        <v/>
      </c>
      <c r="AD55" s="136" t="str">
        <f t="shared" si="13"/>
        <v/>
      </c>
      <c r="AE55" s="136" t="str">
        <f t="shared" si="14"/>
        <v/>
      </c>
      <c r="AF55" s="141" t="str">
        <f t="shared" si="15"/>
        <v/>
      </c>
      <c r="AG55" s="136" t="str">
        <f t="shared" si="16"/>
        <v/>
      </c>
      <c r="AH55" s="144" t="str">
        <f t="shared" si="17"/>
        <v/>
      </c>
      <c r="AI55" s="144" t="str">
        <f>IF(AA55&lt;&gt;"",Υπολογισμοί!H50,"")</f>
        <v/>
      </c>
      <c r="AJ55" s="146" t="str">
        <f>IF(AA55&lt;&gt;"",'Γενικά Δεδομένα'!$I$4,"")</f>
        <v/>
      </c>
      <c r="AK55" s="144" t="str">
        <f t="shared" si="18"/>
        <v/>
      </c>
      <c r="AM55" s="160"/>
      <c r="AO55" s="159" t="str">
        <f t="shared" si="19"/>
        <v/>
      </c>
      <c r="AP55" s="148" t="str">
        <f t="shared" si="20"/>
        <v/>
      </c>
      <c r="AQ55" s="148" t="str">
        <f t="shared" si="21"/>
        <v/>
      </c>
      <c r="AR55" s="148" t="str">
        <f t="shared" si="22"/>
        <v/>
      </c>
      <c r="AS55" s="141" t="str">
        <f>IF(AO55&lt;&gt;"",'Νέα ΦΣ'!I50+'Νέα ΦΣ'!J50,"")</f>
        <v/>
      </c>
      <c r="AT55" s="140" t="str">
        <f>IF(AO55&lt;&gt;"",'Νέα ΦΣ'!N50,"")</f>
        <v/>
      </c>
      <c r="AU55" s="140" t="str">
        <f>IF(AO55&lt;&gt;"",Υπολογισμοί!J50,"")</f>
        <v/>
      </c>
      <c r="AW55" s="148" t="str">
        <f>IF(Βραχίονες!C50&lt;&gt;"",Βραχίονες!F50+Βραχίονες!G50,"")</f>
        <v/>
      </c>
      <c r="AX55" s="140" t="str">
        <f>IF(Βραχίονες!C50&lt;&gt;"",Υπολογισμοί!K50,"")</f>
        <v/>
      </c>
      <c r="AY55" s="140" t="str">
        <f>IF(Βραχίονες!C50&lt;&gt;"",Υπολογισμοί!L50,"")</f>
        <v/>
      </c>
      <c r="AZ55" s="140" t="str">
        <f>IF(Βραχίονες!C50&lt;&gt;"",Υπολογισμοί!K50+Υπολογισμοί!L50,"")</f>
        <v/>
      </c>
      <c r="BB55" s="139" t="str">
        <f>IF('Λοιπός Εξοπλισμός'!A50&lt;&gt;"",'Λοιπός Εξοπλισμός'!A50,"")</f>
        <v/>
      </c>
      <c r="BC55" s="137" t="str">
        <f>IF('Λοιπός Εξοπλισμός'!B50&lt;&gt;"",'Λοιπός Εξοπλισμός'!B50,"")</f>
        <v/>
      </c>
      <c r="BD55" s="137" t="str">
        <f>IF('Λοιπός Εξοπλισμός'!C50&lt;&gt;"",'Λοιπός Εξοπλισμός'!C50,"")</f>
        <v/>
      </c>
      <c r="BE55" s="137" t="str">
        <f>IF('Λοιπός Εξοπλισμός'!G50&lt;&gt;"",'Λοιπός Εξοπλισμός'!G50,"")</f>
        <v/>
      </c>
      <c r="BF55" s="137" t="str">
        <f>IF('Λοιπός Εξοπλισμός'!H50&lt;&gt;"",'Λοιπός Εξοπλισμός'!H50,"")</f>
        <v/>
      </c>
      <c r="BG55" s="362" t="str">
        <f t="shared" si="24"/>
        <v/>
      </c>
    </row>
    <row r="56" spans="1:59" x14ac:dyDescent="0.2">
      <c r="A56" s="139" t="str">
        <f>IF('Συμβατικά ΦΣ'!B51&lt;&gt;"",'Συμβατικά ΦΣ'!C51,"")</f>
        <v/>
      </c>
      <c r="B56" s="137" t="str">
        <f>IF('Συμβατικά ΦΣ'!B51&lt;&gt;"",'Συμβατικά ΦΣ'!I51,"")</f>
        <v/>
      </c>
      <c r="C56" s="140" t="str">
        <f>IF('Συμβατικά ΦΣ'!B51&lt;&gt;"",'Συμβατικά ΦΣ'!J51,"")</f>
        <v/>
      </c>
      <c r="D56" s="141" t="str">
        <f>IF('Συμβατικά ΦΣ'!B51&lt;&gt;"",'Συμβατικά ΦΣ'!L51,"")</f>
        <v/>
      </c>
      <c r="E56" s="137" t="str">
        <f>IF('Συμβατικά ΦΣ'!B51&lt;&gt;"",'Συμβατικά ΦΣ'!K51,"")</f>
        <v/>
      </c>
      <c r="G56" s="139" t="str">
        <f t="shared" si="0"/>
        <v/>
      </c>
      <c r="H56" s="136" t="str">
        <f t="shared" si="1"/>
        <v/>
      </c>
      <c r="I56" s="140" t="str">
        <f t="shared" si="2"/>
        <v/>
      </c>
      <c r="J56" s="141" t="str">
        <f t="shared" si="3"/>
        <v/>
      </c>
      <c r="K56" s="141" t="str">
        <f t="shared" si="4"/>
        <v/>
      </c>
      <c r="L56" s="140" t="str">
        <f>IF(G56&lt;&gt;"",'Γενικά Δεδομένα'!$I$6*365,"")</f>
        <v/>
      </c>
      <c r="M56" s="144" t="str">
        <f>IF(G56&lt;&gt;"",Υπολογισμοί!G51,"")</f>
        <v/>
      </c>
      <c r="N56" s="145" t="str">
        <f>IF(G56&lt;&gt;"",'Γενικά Δεδομένα'!$I$4,"")</f>
        <v/>
      </c>
      <c r="O56" s="144" t="str">
        <f>IF(G56&lt;&gt;"",M56*'Γενικά Δεδομένα'!$I$4,"")</f>
        <v/>
      </c>
      <c r="Q56" s="155" t="str">
        <f t="shared" si="5"/>
        <v/>
      </c>
      <c r="R56" s="156" t="str">
        <f t="shared" si="6"/>
        <v/>
      </c>
      <c r="S56" s="157" t="str">
        <f t="shared" si="7"/>
        <v/>
      </c>
      <c r="T56" s="158"/>
      <c r="U56" s="159" t="str">
        <f>IF(Q56&lt;&gt;"",'Νέα ΦΣ'!D51,"")</f>
        <v/>
      </c>
      <c r="V56" s="148" t="str">
        <f>IF(Q56&lt;&gt;"",'Νέα ΦΣ'!M51,"")</f>
        <v/>
      </c>
      <c r="W56" s="148" t="str">
        <f t="shared" si="8"/>
        <v/>
      </c>
      <c r="X56" s="148" t="str">
        <f>IF(Q56&lt;&gt;"",'Νέα ΦΣ'!O51,"")</f>
        <v/>
      </c>
      <c r="Y56" s="141" t="str">
        <f t="shared" si="9"/>
        <v/>
      </c>
      <c r="AA56" s="139" t="str">
        <f t="shared" si="10"/>
        <v/>
      </c>
      <c r="AB56" s="136" t="str">
        <f t="shared" si="11"/>
        <v/>
      </c>
      <c r="AC56" s="136" t="str">
        <f t="shared" si="12"/>
        <v/>
      </c>
      <c r="AD56" s="136" t="str">
        <f t="shared" si="13"/>
        <v/>
      </c>
      <c r="AE56" s="136" t="str">
        <f t="shared" si="14"/>
        <v/>
      </c>
      <c r="AF56" s="141" t="str">
        <f t="shared" si="15"/>
        <v/>
      </c>
      <c r="AG56" s="136" t="str">
        <f t="shared" si="16"/>
        <v/>
      </c>
      <c r="AH56" s="144" t="str">
        <f t="shared" si="17"/>
        <v/>
      </c>
      <c r="AI56" s="144" t="str">
        <f>IF(AA56&lt;&gt;"",Υπολογισμοί!H51,"")</f>
        <v/>
      </c>
      <c r="AJ56" s="146" t="str">
        <f>IF(AA56&lt;&gt;"",'Γενικά Δεδομένα'!$I$4,"")</f>
        <v/>
      </c>
      <c r="AK56" s="144" t="str">
        <f t="shared" si="18"/>
        <v/>
      </c>
      <c r="AM56" s="160"/>
      <c r="AO56" s="159" t="str">
        <f t="shared" si="19"/>
        <v/>
      </c>
      <c r="AP56" s="148" t="str">
        <f t="shared" si="20"/>
        <v/>
      </c>
      <c r="AQ56" s="148" t="str">
        <f t="shared" si="21"/>
        <v/>
      </c>
      <c r="AR56" s="148" t="str">
        <f t="shared" si="22"/>
        <v/>
      </c>
      <c r="AS56" s="141" t="str">
        <f>IF(AO56&lt;&gt;"",'Νέα ΦΣ'!I51+'Νέα ΦΣ'!J51,"")</f>
        <v/>
      </c>
      <c r="AT56" s="140" t="str">
        <f>IF(AO56&lt;&gt;"",'Νέα ΦΣ'!N51,"")</f>
        <v/>
      </c>
      <c r="AU56" s="140" t="str">
        <f>IF(AO56&lt;&gt;"",Υπολογισμοί!J51,"")</f>
        <v/>
      </c>
      <c r="AW56" s="148" t="str">
        <f>IF(Βραχίονες!C51&lt;&gt;"",Βραχίονες!F51+Βραχίονες!G51,"")</f>
        <v/>
      </c>
      <c r="AX56" s="140" t="str">
        <f>IF(Βραχίονες!C51&lt;&gt;"",Υπολογισμοί!K51,"")</f>
        <v/>
      </c>
      <c r="AY56" s="140" t="str">
        <f>IF(Βραχίονες!C51&lt;&gt;"",Υπολογισμοί!L51,"")</f>
        <v/>
      </c>
      <c r="AZ56" s="140" t="str">
        <f>IF(Βραχίονες!C51&lt;&gt;"",Υπολογισμοί!K51+Υπολογισμοί!L51,"")</f>
        <v/>
      </c>
      <c r="BB56" s="139" t="str">
        <f>IF('Λοιπός Εξοπλισμός'!A51&lt;&gt;"",'Λοιπός Εξοπλισμός'!A51,"")</f>
        <v/>
      </c>
      <c r="BC56" s="137" t="str">
        <f>IF('Λοιπός Εξοπλισμός'!B51&lt;&gt;"",'Λοιπός Εξοπλισμός'!B51,"")</f>
        <v/>
      </c>
      <c r="BD56" s="137" t="str">
        <f>IF('Λοιπός Εξοπλισμός'!C51&lt;&gt;"",'Λοιπός Εξοπλισμός'!C51,"")</f>
        <v/>
      </c>
      <c r="BE56" s="137" t="str">
        <f>IF('Λοιπός Εξοπλισμός'!G51&lt;&gt;"",'Λοιπός Εξοπλισμός'!G51,"")</f>
        <v/>
      </c>
      <c r="BF56" s="137" t="str">
        <f>IF('Λοιπός Εξοπλισμός'!H51&lt;&gt;"",'Λοιπός Εξοπλισμός'!H51,"")</f>
        <v/>
      </c>
      <c r="BG56" s="362" t="str">
        <f t="shared" si="24"/>
        <v/>
      </c>
    </row>
    <row r="57" spans="1:59" x14ac:dyDescent="0.2">
      <c r="A57" s="139" t="str">
        <f>IF('Συμβατικά ΦΣ'!B52&lt;&gt;"",'Συμβατικά ΦΣ'!C52,"")</f>
        <v/>
      </c>
      <c r="B57" s="137" t="str">
        <f>IF('Συμβατικά ΦΣ'!B52&lt;&gt;"",'Συμβατικά ΦΣ'!I52,"")</f>
        <v/>
      </c>
      <c r="C57" s="140" t="str">
        <f>IF('Συμβατικά ΦΣ'!B52&lt;&gt;"",'Συμβατικά ΦΣ'!J52,"")</f>
        <v/>
      </c>
      <c r="D57" s="141" t="str">
        <f>IF('Συμβατικά ΦΣ'!B52&lt;&gt;"",'Συμβατικά ΦΣ'!L52,"")</f>
        <v/>
      </c>
      <c r="E57" s="137" t="str">
        <f>IF('Συμβατικά ΦΣ'!B52&lt;&gt;"",'Συμβατικά ΦΣ'!K52,"")</f>
        <v/>
      </c>
      <c r="G57" s="139" t="str">
        <f t="shared" si="0"/>
        <v/>
      </c>
      <c r="H57" s="136" t="str">
        <f t="shared" si="1"/>
        <v/>
      </c>
      <c r="I57" s="140" t="str">
        <f t="shared" si="2"/>
        <v/>
      </c>
      <c r="J57" s="141" t="str">
        <f t="shared" si="3"/>
        <v/>
      </c>
      <c r="K57" s="141" t="str">
        <f t="shared" si="4"/>
        <v/>
      </c>
      <c r="L57" s="140" t="str">
        <f>IF(G57&lt;&gt;"",'Γενικά Δεδομένα'!$I$6*365,"")</f>
        <v/>
      </c>
      <c r="M57" s="144" t="str">
        <f>IF(G57&lt;&gt;"",Υπολογισμοί!G52,"")</f>
        <v/>
      </c>
      <c r="N57" s="145" t="str">
        <f>IF(G57&lt;&gt;"",'Γενικά Δεδομένα'!$I$4,"")</f>
        <v/>
      </c>
      <c r="O57" s="144" t="str">
        <f>IF(G57&lt;&gt;"",M57*'Γενικά Δεδομένα'!$I$4,"")</f>
        <v/>
      </c>
      <c r="Q57" s="155" t="str">
        <f t="shared" si="5"/>
        <v/>
      </c>
      <c r="R57" s="156" t="str">
        <f t="shared" si="6"/>
        <v/>
      </c>
      <c r="S57" s="157" t="str">
        <f t="shared" si="7"/>
        <v/>
      </c>
      <c r="T57" s="158"/>
      <c r="U57" s="159" t="str">
        <f>IF(Q57&lt;&gt;"",'Νέα ΦΣ'!D52,"")</f>
        <v/>
      </c>
      <c r="V57" s="148" t="str">
        <f>IF(Q57&lt;&gt;"",'Νέα ΦΣ'!M52,"")</f>
        <v/>
      </c>
      <c r="W57" s="148" t="str">
        <f t="shared" si="8"/>
        <v/>
      </c>
      <c r="X57" s="148" t="str">
        <f>IF(Q57&lt;&gt;"",'Νέα ΦΣ'!O52,"")</f>
        <v/>
      </c>
      <c r="Y57" s="141" t="str">
        <f t="shared" si="9"/>
        <v/>
      </c>
      <c r="AA57" s="139" t="str">
        <f t="shared" si="10"/>
        <v/>
      </c>
      <c r="AB57" s="136" t="str">
        <f t="shared" si="11"/>
        <v/>
      </c>
      <c r="AC57" s="136" t="str">
        <f t="shared" si="12"/>
        <v/>
      </c>
      <c r="AD57" s="136" t="str">
        <f t="shared" si="13"/>
        <v/>
      </c>
      <c r="AE57" s="136" t="str">
        <f t="shared" si="14"/>
        <v/>
      </c>
      <c r="AF57" s="141" t="str">
        <f t="shared" si="15"/>
        <v/>
      </c>
      <c r="AG57" s="136" t="str">
        <f t="shared" si="16"/>
        <v/>
      </c>
      <c r="AH57" s="144" t="str">
        <f t="shared" si="17"/>
        <v/>
      </c>
      <c r="AI57" s="144" t="str">
        <f>IF(AA57&lt;&gt;"",Υπολογισμοί!H52,"")</f>
        <v/>
      </c>
      <c r="AJ57" s="146" t="str">
        <f>IF(AA57&lt;&gt;"",'Γενικά Δεδομένα'!$I$4,"")</f>
        <v/>
      </c>
      <c r="AK57" s="144" t="str">
        <f t="shared" si="18"/>
        <v/>
      </c>
      <c r="AM57" s="160"/>
      <c r="AO57" s="159" t="str">
        <f t="shared" si="19"/>
        <v/>
      </c>
      <c r="AP57" s="148" t="str">
        <f t="shared" si="20"/>
        <v/>
      </c>
      <c r="AQ57" s="148" t="str">
        <f t="shared" si="21"/>
        <v/>
      </c>
      <c r="AR57" s="148" t="str">
        <f t="shared" si="22"/>
        <v/>
      </c>
      <c r="AS57" s="141" t="str">
        <f>IF(AO57&lt;&gt;"",'Νέα ΦΣ'!I52+'Νέα ΦΣ'!J52,"")</f>
        <v/>
      </c>
      <c r="AT57" s="140" t="str">
        <f>IF(AO57&lt;&gt;"",'Νέα ΦΣ'!N52,"")</f>
        <v/>
      </c>
      <c r="AU57" s="140" t="str">
        <f>IF(AO57&lt;&gt;"",Υπολογισμοί!J52,"")</f>
        <v/>
      </c>
      <c r="AW57" s="148" t="str">
        <f>IF(Βραχίονες!C52&lt;&gt;"",Βραχίονες!F52+Βραχίονες!G52,"")</f>
        <v/>
      </c>
      <c r="AX57" s="140" t="str">
        <f>IF(Βραχίονες!C52&lt;&gt;"",Υπολογισμοί!K52,"")</f>
        <v/>
      </c>
      <c r="AY57" s="140" t="str">
        <f>IF(Βραχίονες!C52&lt;&gt;"",Υπολογισμοί!L52,"")</f>
        <v/>
      </c>
      <c r="AZ57" s="140" t="str">
        <f>IF(Βραχίονες!C52&lt;&gt;"",Υπολογισμοί!K52+Υπολογισμοί!L52,"")</f>
        <v/>
      </c>
      <c r="BB57" s="139" t="str">
        <f>IF('Λοιπός Εξοπλισμός'!A52&lt;&gt;"",'Λοιπός Εξοπλισμός'!A52,"")</f>
        <v/>
      </c>
      <c r="BC57" s="137" t="str">
        <f>IF('Λοιπός Εξοπλισμός'!B52&lt;&gt;"",'Λοιπός Εξοπλισμός'!B52,"")</f>
        <v/>
      </c>
      <c r="BD57" s="137" t="str">
        <f>IF('Λοιπός Εξοπλισμός'!C52&lt;&gt;"",'Λοιπός Εξοπλισμός'!C52,"")</f>
        <v/>
      </c>
      <c r="BE57" s="137" t="str">
        <f>IF('Λοιπός Εξοπλισμός'!G52&lt;&gt;"",'Λοιπός Εξοπλισμός'!G52,"")</f>
        <v/>
      </c>
      <c r="BF57" s="137" t="str">
        <f>IF('Λοιπός Εξοπλισμός'!H52&lt;&gt;"",'Λοιπός Εξοπλισμός'!H52,"")</f>
        <v/>
      </c>
      <c r="BG57" s="362" t="str">
        <f t="shared" si="24"/>
        <v/>
      </c>
    </row>
    <row r="58" spans="1:59" x14ac:dyDescent="0.2">
      <c r="A58" s="139" t="str">
        <f>IF('Συμβατικά ΦΣ'!B53&lt;&gt;"",'Συμβατικά ΦΣ'!C53,"")</f>
        <v/>
      </c>
      <c r="B58" s="137" t="str">
        <f>IF('Συμβατικά ΦΣ'!B53&lt;&gt;"",'Συμβατικά ΦΣ'!I53,"")</f>
        <v/>
      </c>
      <c r="C58" s="140" t="str">
        <f>IF('Συμβατικά ΦΣ'!B53&lt;&gt;"",'Συμβατικά ΦΣ'!J53,"")</f>
        <v/>
      </c>
      <c r="D58" s="141" t="str">
        <f>IF('Συμβατικά ΦΣ'!B53&lt;&gt;"",'Συμβατικά ΦΣ'!L53,"")</f>
        <v/>
      </c>
      <c r="E58" s="137" t="str">
        <f>IF('Συμβατικά ΦΣ'!B53&lt;&gt;"",'Συμβατικά ΦΣ'!K53,"")</f>
        <v/>
      </c>
      <c r="G58" s="139" t="str">
        <f t="shared" si="0"/>
        <v/>
      </c>
      <c r="H58" s="136" t="str">
        <f t="shared" si="1"/>
        <v/>
      </c>
      <c r="I58" s="140" t="str">
        <f t="shared" si="2"/>
        <v/>
      </c>
      <c r="J58" s="141" t="str">
        <f t="shared" si="3"/>
        <v/>
      </c>
      <c r="K58" s="141" t="str">
        <f t="shared" si="4"/>
        <v/>
      </c>
      <c r="L58" s="140" t="str">
        <f>IF(G58&lt;&gt;"",'Γενικά Δεδομένα'!$I$6*365,"")</f>
        <v/>
      </c>
      <c r="M58" s="144" t="str">
        <f>IF(G58&lt;&gt;"",Υπολογισμοί!G53,"")</f>
        <v/>
      </c>
      <c r="N58" s="145" t="str">
        <f>IF(G58&lt;&gt;"",'Γενικά Δεδομένα'!$I$4,"")</f>
        <v/>
      </c>
      <c r="O58" s="144" t="str">
        <f>IF(G58&lt;&gt;"",M58*'Γενικά Δεδομένα'!$I$4,"")</f>
        <v/>
      </c>
      <c r="Q58" s="155" t="str">
        <f t="shared" si="5"/>
        <v/>
      </c>
      <c r="R58" s="156" t="str">
        <f t="shared" si="6"/>
        <v/>
      </c>
      <c r="S58" s="157" t="str">
        <f t="shared" si="7"/>
        <v/>
      </c>
      <c r="T58" s="158"/>
      <c r="U58" s="159" t="str">
        <f>IF(Q58&lt;&gt;"",'Νέα ΦΣ'!D53,"")</f>
        <v/>
      </c>
      <c r="V58" s="148" t="str">
        <f>IF(Q58&lt;&gt;"",'Νέα ΦΣ'!M53,"")</f>
        <v/>
      </c>
      <c r="W58" s="148" t="str">
        <f t="shared" si="8"/>
        <v/>
      </c>
      <c r="X58" s="148" t="str">
        <f>IF(Q58&lt;&gt;"",'Νέα ΦΣ'!O53,"")</f>
        <v/>
      </c>
      <c r="Y58" s="141" t="str">
        <f t="shared" si="9"/>
        <v/>
      </c>
      <c r="AA58" s="139" t="str">
        <f t="shared" si="10"/>
        <v/>
      </c>
      <c r="AB58" s="136" t="str">
        <f t="shared" si="11"/>
        <v/>
      </c>
      <c r="AC58" s="136" t="str">
        <f t="shared" si="12"/>
        <v/>
      </c>
      <c r="AD58" s="136" t="str">
        <f t="shared" si="13"/>
        <v/>
      </c>
      <c r="AE58" s="136" t="str">
        <f t="shared" si="14"/>
        <v/>
      </c>
      <c r="AF58" s="141" t="str">
        <f t="shared" si="15"/>
        <v/>
      </c>
      <c r="AG58" s="136" t="str">
        <f t="shared" si="16"/>
        <v/>
      </c>
      <c r="AH58" s="144" t="str">
        <f t="shared" si="17"/>
        <v/>
      </c>
      <c r="AI58" s="144" t="str">
        <f>IF(AA58&lt;&gt;"",Υπολογισμοί!H53,"")</f>
        <v/>
      </c>
      <c r="AJ58" s="146" t="str">
        <f>IF(AA58&lt;&gt;"",'Γενικά Δεδομένα'!$I$4,"")</f>
        <v/>
      </c>
      <c r="AK58" s="144" t="str">
        <f t="shared" si="18"/>
        <v/>
      </c>
      <c r="AM58" s="160"/>
      <c r="AO58" s="159" t="str">
        <f t="shared" si="19"/>
        <v/>
      </c>
      <c r="AP58" s="148" t="str">
        <f t="shared" si="20"/>
        <v/>
      </c>
      <c r="AQ58" s="148" t="str">
        <f t="shared" si="21"/>
        <v/>
      </c>
      <c r="AR58" s="148" t="str">
        <f t="shared" si="22"/>
        <v/>
      </c>
      <c r="AS58" s="141" t="str">
        <f>IF(AO58&lt;&gt;"",'Νέα ΦΣ'!I53+'Νέα ΦΣ'!J53,"")</f>
        <v/>
      </c>
      <c r="AT58" s="140" t="str">
        <f>IF(AO58&lt;&gt;"",'Νέα ΦΣ'!N53,"")</f>
        <v/>
      </c>
      <c r="AU58" s="140" t="str">
        <f>IF(AO58&lt;&gt;"",Υπολογισμοί!J53,"")</f>
        <v/>
      </c>
      <c r="AW58" s="148" t="str">
        <f>IF(Βραχίονες!C53&lt;&gt;"",Βραχίονες!F53+Βραχίονες!G53,"")</f>
        <v/>
      </c>
      <c r="AX58" s="140" t="str">
        <f>IF(Βραχίονες!C53&lt;&gt;"",Υπολογισμοί!K53,"")</f>
        <v/>
      </c>
      <c r="AY58" s="140" t="str">
        <f>IF(Βραχίονες!C53&lt;&gt;"",Υπολογισμοί!L53,"")</f>
        <v/>
      </c>
      <c r="AZ58" s="140" t="str">
        <f>IF(Βραχίονες!C53&lt;&gt;"",Υπολογισμοί!K53+Υπολογισμοί!L53,"")</f>
        <v/>
      </c>
      <c r="BB58" s="139" t="str">
        <f>IF('Λοιπός Εξοπλισμός'!A53&lt;&gt;"",'Λοιπός Εξοπλισμός'!A53,"")</f>
        <v/>
      </c>
      <c r="BC58" s="137" t="str">
        <f>IF('Λοιπός Εξοπλισμός'!B53&lt;&gt;"",'Λοιπός Εξοπλισμός'!B53,"")</f>
        <v/>
      </c>
      <c r="BD58" s="137" t="str">
        <f>IF('Λοιπός Εξοπλισμός'!C53&lt;&gt;"",'Λοιπός Εξοπλισμός'!C53,"")</f>
        <v/>
      </c>
      <c r="BE58" s="137" t="str">
        <f>IF('Λοιπός Εξοπλισμός'!G53&lt;&gt;"",'Λοιπός Εξοπλισμός'!G53,"")</f>
        <v/>
      </c>
      <c r="BF58" s="137" t="str">
        <f>IF('Λοιπός Εξοπλισμός'!H53&lt;&gt;"",'Λοιπός Εξοπλισμός'!H53,"")</f>
        <v/>
      </c>
      <c r="BG58" s="362" t="str">
        <f t="shared" si="24"/>
        <v/>
      </c>
    </row>
    <row r="59" spans="1:59" x14ac:dyDescent="0.2">
      <c r="A59" s="139" t="str">
        <f>IF('Συμβατικά ΦΣ'!B54&lt;&gt;"",'Συμβατικά ΦΣ'!C54,"")</f>
        <v/>
      </c>
      <c r="B59" s="137" t="str">
        <f>IF('Συμβατικά ΦΣ'!B54&lt;&gt;"",'Συμβατικά ΦΣ'!I54,"")</f>
        <v/>
      </c>
      <c r="C59" s="140" t="str">
        <f>IF('Συμβατικά ΦΣ'!B54&lt;&gt;"",'Συμβατικά ΦΣ'!J54,"")</f>
        <v/>
      </c>
      <c r="D59" s="141" t="str">
        <f>IF('Συμβατικά ΦΣ'!B54&lt;&gt;"",'Συμβατικά ΦΣ'!L54,"")</f>
        <v/>
      </c>
      <c r="E59" s="137" t="str">
        <f>IF('Συμβατικά ΦΣ'!B54&lt;&gt;"",'Συμβατικά ΦΣ'!K54,"")</f>
        <v/>
      </c>
      <c r="G59" s="139" t="str">
        <f t="shared" si="0"/>
        <v/>
      </c>
      <c r="H59" s="136" t="str">
        <f t="shared" si="1"/>
        <v/>
      </c>
      <c r="I59" s="140" t="str">
        <f t="shared" si="2"/>
        <v/>
      </c>
      <c r="J59" s="141" t="str">
        <f t="shared" si="3"/>
        <v/>
      </c>
      <c r="K59" s="141" t="str">
        <f t="shared" si="4"/>
        <v/>
      </c>
      <c r="L59" s="140" t="str">
        <f>IF(G59&lt;&gt;"",'Γενικά Δεδομένα'!$I$6*365,"")</f>
        <v/>
      </c>
      <c r="M59" s="144" t="str">
        <f>IF(G59&lt;&gt;"",Υπολογισμοί!G54,"")</f>
        <v/>
      </c>
      <c r="N59" s="145" t="str">
        <f>IF(G59&lt;&gt;"",'Γενικά Δεδομένα'!$I$4,"")</f>
        <v/>
      </c>
      <c r="O59" s="144" t="str">
        <f>IF(G59&lt;&gt;"",M59*'Γενικά Δεδομένα'!$I$4,"")</f>
        <v/>
      </c>
      <c r="Q59" s="155" t="str">
        <f t="shared" si="5"/>
        <v/>
      </c>
      <c r="R59" s="156" t="str">
        <f t="shared" si="6"/>
        <v/>
      </c>
      <c r="S59" s="157" t="str">
        <f t="shared" si="7"/>
        <v/>
      </c>
      <c r="T59" s="158"/>
      <c r="U59" s="159" t="str">
        <f>IF(Q59&lt;&gt;"",'Νέα ΦΣ'!D54,"")</f>
        <v/>
      </c>
      <c r="V59" s="148" t="str">
        <f>IF(Q59&lt;&gt;"",'Νέα ΦΣ'!M54,"")</f>
        <v/>
      </c>
      <c r="W59" s="148" t="str">
        <f t="shared" si="8"/>
        <v/>
      </c>
      <c r="X59" s="148" t="str">
        <f>IF(Q59&lt;&gt;"",'Νέα ΦΣ'!O54,"")</f>
        <v/>
      </c>
      <c r="Y59" s="141" t="str">
        <f t="shared" si="9"/>
        <v/>
      </c>
      <c r="AA59" s="139" t="str">
        <f t="shared" si="10"/>
        <v/>
      </c>
      <c r="AB59" s="136" t="str">
        <f t="shared" si="11"/>
        <v/>
      </c>
      <c r="AC59" s="136" t="str">
        <f t="shared" si="12"/>
        <v/>
      </c>
      <c r="AD59" s="136" t="str">
        <f t="shared" si="13"/>
        <v/>
      </c>
      <c r="AE59" s="136" t="str">
        <f t="shared" si="14"/>
        <v/>
      </c>
      <c r="AF59" s="141" t="str">
        <f t="shared" si="15"/>
        <v/>
      </c>
      <c r="AG59" s="136" t="str">
        <f t="shared" si="16"/>
        <v/>
      </c>
      <c r="AH59" s="144" t="str">
        <f t="shared" si="17"/>
        <v/>
      </c>
      <c r="AI59" s="144" t="str">
        <f>IF(AA59&lt;&gt;"",Υπολογισμοί!H54,"")</f>
        <v/>
      </c>
      <c r="AJ59" s="146" t="str">
        <f>IF(AA59&lt;&gt;"",'Γενικά Δεδομένα'!$I$4,"")</f>
        <v/>
      </c>
      <c r="AK59" s="144" t="str">
        <f t="shared" si="18"/>
        <v/>
      </c>
      <c r="AM59" s="160"/>
      <c r="AO59" s="159" t="str">
        <f t="shared" si="19"/>
        <v/>
      </c>
      <c r="AP59" s="148" t="str">
        <f t="shared" si="20"/>
        <v/>
      </c>
      <c r="AQ59" s="148" t="str">
        <f t="shared" si="21"/>
        <v/>
      </c>
      <c r="AR59" s="148" t="str">
        <f t="shared" si="22"/>
        <v/>
      </c>
      <c r="AS59" s="141" t="str">
        <f>IF(AO59&lt;&gt;"",'Νέα ΦΣ'!I54+'Νέα ΦΣ'!J54,"")</f>
        <v/>
      </c>
      <c r="AT59" s="140" t="str">
        <f>IF(AO59&lt;&gt;"",'Νέα ΦΣ'!N54,"")</f>
        <v/>
      </c>
      <c r="AU59" s="140" t="str">
        <f>IF(AO59&lt;&gt;"",Υπολογισμοί!J54,"")</f>
        <v/>
      </c>
      <c r="AW59" s="148" t="str">
        <f>IF(Βραχίονες!C54&lt;&gt;"",Βραχίονες!F54+Βραχίονες!G54,"")</f>
        <v/>
      </c>
      <c r="AX59" s="140" t="str">
        <f>IF(Βραχίονες!C54&lt;&gt;"",Υπολογισμοί!K54,"")</f>
        <v/>
      </c>
      <c r="AY59" s="140" t="str">
        <f>IF(Βραχίονες!C54&lt;&gt;"",Υπολογισμοί!L54,"")</f>
        <v/>
      </c>
      <c r="AZ59" s="140" t="str">
        <f>IF(Βραχίονες!C54&lt;&gt;"",Υπολογισμοί!K54+Υπολογισμοί!L54,"")</f>
        <v/>
      </c>
      <c r="BB59" s="139" t="str">
        <f>IF('Λοιπός Εξοπλισμός'!A54&lt;&gt;"",'Λοιπός Εξοπλισμός'!A54,"")</f>
        <v/>
      </c>
      <c r="BC59" s="137" t="str">
        <f>IF('Λοιπός Εξοπλισμός'!B54&lt;&gt;"",'Λοιπός Εξοπλισμός'!B54,"")</f>
        <v/>
      </c>
      <c r="BD59" s="137" t="str">
        <f>IF('Λοιπός Εξοπλισμός'!C54&lt;&gt;"",'Λοιπός Εξοπλισμός'!C54,"")</f>
        <v/>
      </c>
      <c r="BE59" s="137" t="str">
        <f>IF('Λοιπός Εξοπλισμός'!G54&lt;&gt;"",'Λοιπός Εξοπλισμός'!G54,"")</f>
        <v/>
      </c>
      <c r="BF59" s="137" t="str">
        <f>IF('Λοιπός Εξοπλισμός'!H54&lt;&gt;"",'Λοιπός Εξοπλισμός'!H54,"")</f>
        <v/>
      </c>
      <c r="BG59" s="362" t="str">
        <f t="shared" si="24"/>
        <v/>
      </c>
    </row>
    <row r="60" spans="1:59" x14ac:dyDescent="0.2">
      <c r="A60" s="139" t="str">
        <f>IF('Συμβατικά ΦΣ'!B55&lt;&gt;"",'Συμβατικά ΦΣ'!C55,"")</f>
        <v/>
      </c>
      <c r="B60" s="137" t="str">
        <f>IF('Συμβατικά ΦΣ'!B55&lt;&gt;"",'Συμβατικά ΦΣ'!I55,"")</f>
        <v/>
      </c>
      <c r="C60" s="140" t="str">
        <f>IF('Συμβατικά ΦΣ'!B55&lt;&gt;"",'Συμβατικά ΦΣ'!J55,"")</f>
        <v/>
      </c>
      <c r="D60" s="141" t="str">
        <f>IF('Συμβατικά ΦΣ'!B55&lt;&gt;"",'Συμβατικά ΦΣ'!L55,"")</f>
        <v/>
      </c>
      <c r="E60" s="137" t="str">
        <f>IF('Συμβατικά ΦΣ'!B55&lt;&gt;"",'Συμβατικά ΦΣ'!K55,"")</f>
        <v/>
      </c>
      <c r="G60" s="139" t="str">
        <f t="shared" si="0"/>
        <v/>
      </c>
      <c r="H60" s="136" t="str">
        <f t="shared" si="1"/>
        <v/>
      </c>
      <c r="I60" s="140" t="str">
        <f t="shared" si="2"/>
        <v/>
      </c>
      <c r="J60" s="141" t="str">
        <f t="shared" si="3"/>
        <v/>
      </c>
      <c r="K60" s="141" t="str">
        <f t="shared" si="4"/>
        <v/>
      </c>
      <c r="L60" s="140" t="str">
        <f>IF(G60&lt;&gt;"",'Γενικά Δεδομένα'!$I$6*365,"")</f>
        <v/>
      </c>
      <c r="M60" s="144" t="str">
        <f>IF(G60&lt;&gt;"",Υπολογισμοί!G55,"")</f>
        <v/>
      </c>
      <c r="N60" s="145" t="str">
        <f>IF(G60&lt;&gt;"",'Γενικά Δεδομένα'!$I$4,"")</f>
        <v/>
      </c>
      <c r="O60" s="144" t="str">
        <f>IF(G60&lt;&gt;"",M60*'Γενικά Δεδομένα'!$I$4,"")</f>
        <v/>
      </c>
      <c r="Q60" s="155" t="str">
        <f t="shared" si="5"/>
        <v/>
      </c>
      <c r="R60" s="156" t="str">
        <f t="shared" si="6"/>
        <v/>
      </c>
      <c r="S60" s="157" t="str">
        <f t="shared" si="7"/>
        <v/>
      </c>
      <c r="T60" s="158"/>
      <c r="U60" s="159" t="str">
        <f>IF(Q60&lt;&gt;"",'Νέα ΦΣ'!D55,"")</f>
        <v/>
      </c>
      <c r="V60" s="148" t="str">
        <f>IF(Q60&lt;&gt;"",'Νέα ΦΣ'!M55,"")</f>
        <v/>
      </c>
      <c r="W60" s="148" t="str">
        <f t="shared" si="8"/>
        <v/>
      </c>
      <c r="X60" s="148" t="str">
        <f>IF(Q60&lt;&gt;"",'Νέα ΦΣ'!O55,"")</f>
        <v/>
      </c>
      <c r="Y60" s="141" t="str">
        <f t="shared" si="9"/>
        <v/>
      </c>
      <c r="AA60" s="139" t="str">
        <f t="shared" si="10"/>
        <v/>
      </c>
      <c r="AB60" s="136" t="str">
        <f t="shared" si="11"/>
        <v/>
      </c>
      <c r="AC60" s="136" t="str">
        <f t="shared" si="12"/>
        <v/>
      </c>
      <c r="AD60" s="136" t="str">
        <f t="shared" si="13"/>
        <v/>
      </c>
      <c r="AE60" s="136" t="str">
        <f t="shared" si="14"/>
        <v/>
      </c>
      <c r="AF60" s="141" t="str">
        <f t="shared" si="15"/>
        <v/>
      </c>
      <c r="AG60" s="136" t="str">
        <f t="shared" si="16"/>
        <v/>
      </c>
      <c r="AH60" s="144" t="str">
        <f t="shared" si="17"/>
        <v/>
      </c>
      <c r="AI60" s="144" t="str">
        <f>IF(AA60&lt;&gt;"",Υπολογισμοί!H55,"")</f>
        <v/>
      </c>
      <c r="AJ60" s="146" t="str">
        <f>IF(AA60&lt;&gt;"",'Γενικά Δεδομένα'!$I$4,"")</f>
        <v/>
      </c>
      <c r="AK60" s="144" t="str">
        <f t="shared" si="18"/>
        <v/>
      </c>
      <c r="AM60" s="160"/>
      <c r="AO60" s="159" t="str">
        <f t="shared" si="19"/>
        <v/>
      </c>
      <c r="AP60" s="148" t="str">
        <f t="shared" si="20"/>
        <v/>
      </c>
      <c r="AQ60" s="148" t="str">
        <f t="shared" si="21"/>
        <v/>
      </c>
      <c r="AR60" s="148" t="str">
        <f t="shared" si="22"/>
        <v/>
      </c>
      <c r="AS60" s="141" t="str">
        <f>IF(AO60&lt;&gt;"",'Νέα ΦΣ'!I55+'Νέα ΦΣ'!J55,"")</f>
        <v/>
      </c>
      <c r="AT60" s="140" t="str">
        <f>IF(AO60&lt;&gt;"",'Νέα ΦΣ'!N55,"")</f>
        <v/>
      </c>
      <c r="AU60" s="140" t="str">
        <f>IF(AO60&lt;&gt;"",Υπολογισμοί!J55,"")</f>
        <v/>
      </c>
      <c r="AW60" s="148" t="str">
        <f>IF(Βραχίονες!C55&lt;&gt;"",Βραχίονες!F55+Βραχίονες!G55,"")</f>
        <v/>
      </c>
      <c r="AX60" s="140" t="str">
        <f>IF(Βραχίονες!C55&lt;&gt;"",Υπολογισμοί!K55,"")</f>
        <v/>
      </c>
      <c r="AY60" s="140" t="str">
        <f>IF(Βραχίονες!C55&lt;&gt;"",Υπολογισμοί!L55,"")</f>
        <v/>
      </c>
      <c r="AZ60" s="140" t="str">
        <f>IF(Βραχίονες!C55&lt;&gt;"",Υπολογισμοί!K55+Υπολογισμοί!L55,"")</f>
        <v/>
      </c>
      <c r="BB60" s="139" t="str">
        <f>IF('Λοιπός Εξοπλισμός'!A55&lt;&gt;"",'Λοιπός Εξοπλισμός'!A55,"")</f>
        <v/>
      </c>
      <c r="BC60" s="137" t="str">
        <f>IF('Λοιπός Εξοπλισμός'!B55&lt;&gt;"",'Λοιπός Εξοπλισμός'!B55,"")</f>
        <v/>
      </c>
      <c r="BD60" s="137" t="str">
        <f>IF('Λοιπός Εξοπλισμός'!C55&lt;&gt;"",'Λοιπός Εξοπλισμός'!C55,"")</f>
        <v/>
      </c>
      <c r="BE60" s="137" t="str">
        <f>IF('Λοιπός Εξοπλισμός'!G55&lt;&gt;"",'Λοιπός Εξοπλισμός'!G55,"")</f>
        <v/>
      </c>
      <c r="BF60" s="137" t="str">
        <f>IF('Λοιπός Εξοπλισμός'!H55&lt;&gt;"",'Λοιπός Εξοπλισμός'!H55,"")</f>
        <v/>
      </c>
      <c r="BG60" s="362" t="str">
        <f t="shared" si="24"/>
        <v/>
      </c>
    </row>
    <row r="61" spans="1:59" x14ac:dyDescent="0.2">
      <c r="A61" s="139" t="str">
        <f>IF('Συμβατικά ΦΣ'!B56&lt;&gt;"",'Συμβατικά ΦΣ'!C56,"")</f>
        <v/>
      </c>
      <c r="B61" s="137" t="str">
        <f>IF('Συμβατικά ΦΣ'!B56&lt;&gt;"",'Συμβατικά ΦΣ'!I56,"")</f>
        <v/>
      </c>
      <c r="C61" s="140" t="str">
        <f>IF('Συμβατικά ΦΣ'!B56&lt;&gt;"",'Συμβατικά ΦΣ'!J56,"")</f>
        <v/>
      </c>
      <c r="D61" s="141" t="str">
        <f>IF('Συμβατικά ΦΣ'!B56&lt;&gt;"",'Συμβατικά ΦΣ'!L56,"")</f>
        <v/>
      </c>
      <c r="E61" s="137" t="str">
        <f>IF('Συμβατικά ΦΣ'!B56&lt;&gt;"",'Συμβατικά ΦΣ'!K56,"")</f>
        <v/>
      </c>
      <c r="G61" s="139" t="str">
        <f t="shared" si="0"/>
        <v/>
      </c>
      <c r="H61" s="136" t="str">
        <f t="shared" si="1"/>
        <v/>
      </c>
      <c r="I61" s="140" t="str">
        <f t="shared" si="2"/>
        <v/>
      </c>
      <c r="J61" s="141" t="str">
        <f t="shared" si="3"/>
        <v/>
      </c>
      <c r="K61" s="141" t="str">
        <f t="shared" si="4"/>
        <v/>
      </c>
      <c r="L61" s="140" t="str">
        <f>IF(G61&lt;&gt;"",'Γενικά Δεδομένα'!$I$6*365,"")</f>
        <v/>
      </c>
      <c r="M61" s="144" t="str">
        <f>IF(G61&lt;&gt;"",Υπολογισμοί!G56,"")</f>
        <v/>
      </c>
      <c r="N61" s="145" t="str">
        <f>IF(G61&lt;&gt;"",'Γενικά Δεδομένα'!$I$4,"")</f>
        <v/>
      </c>
      <c r="O61" s="144" t="str">
        <f>IF(G61&lt;&gt;"",M61*'Γενικά Δεδομένα'!$I$4,"")</f>
        <v/>
      </c>
      <c r="Q61" s="155" t="str">
        <f t="shared" si="5"/>
        <v/>
      </c>
      <c r="R61" s="156" t="str">
        <f t="shared" si="6"/>
        <v/>
      </c>
      <c r="S61" s="157" t="str">
        <f t="shared" si="7"/>
        <v/>
      </c>
      <c r="T61" s="158"/>
      <c r="U61" s="159" t="str">
        <f>IF(Q61&lt;&gt;"",'Νέα ΦΣ'!D56,"")</f>
        <v/>
      </c>
      <c r="V61" s="148" t="str">
        <f>IF(Q61&lt;&gt;"",'Νέα ΦΣ'!M56,"")</f>
        <v/>
      </c>
      <c r="W61" s="148" t="str">
        <f t="shared" si="8"/>
        <v/>
      </c>
      <c r="X61" s="148" t="str">
        <f>IF(Q61&lt;&gt;"",'Νέα ΦΣ'!O56,"")</f>
        <v/>
      </c>
      <c r="Y61" s="141" t="str">
        <f t="shared" si="9"/>
        <v/>
      </c>
      <c r="AA61" s="139" t="str">
        <f t="shared" si="10"/>
        <v/>
      </c>
      <c r="AB61" s="136" t="str">
        <f t="shared" si="11"/>
        <v/>
      </c>
      <c r="AC61" s="136" t="str">
        <f t="shared" si="12"/>
        <v/>
      </c>
      <c r="AD61" s="136" t="str">
        <f t="shared" si="13"/>
        <v/>
      </c>
      <c r="AE61" s="136" t="str">
        <f t="shared" si="14"/>
        <v/>
      </c>
      <c r="AF61" s="141" t="str">
        <f t="shared" si="15"/>
        <v/>
      </c>
      <c r="AG61" s="136" t="str">
        <f t="shared" si="16"/>
        <v/>
      </c>
      <c r="AH61" s="144" t="str">
        <f t="shared" si="17"/>
        <v/>
      </c>
      <c r="AI61" s="144" t="str">
        <f>IF(AA61&lt;&gt;"",Υπολογισμοί!H56,"")</f>
        <v/>
      </c>
      <c r="AJ61" s="146" t="str">
        <f>IF(AA61&lt;&gt;"",'Γενικά Δεδομένα'!$I$4,"")</f>
        <v/>
      </c>
      <c r="AK61" s="144" t="str">
        <f t="shared" si="18"/>
        <v/>
      </c>
      <c r="AM61" s="160"/>
      <c r="AO61" s="159" t="str">
        <f t="shared" si="19"/>
        <v/>
      </c>
      <c r="AP61" s="148" t="str">
        <f t="shared" si="20"/>
        <v/>
      </c>
      <c r="AQ61" s="148" t="str">
        <f t="shared" si="21"/>
        <v/>
      </c>
      <c r="AR61" s="148" t="str">
        <f t="shared" si="22"/>
        <v/>
      </c>
      <c r="AS61" s="141" t="str">
        <f>IF(AO61&lt;&gt;"",'Νέα ΦΣ'!I56+'Νέα ΦΣ'!J56,"")</f>
        <v/>
      </c>
      <c r="AT61" s="140" t="str">
        <f>IF(AO61&lt;&gt;"",'Νέα ΦΣ'!N56,"")</f>
        <v/>
      </c>
      <c r="AU61" s="140" t="str">
        <f>IF(AO61&lt;&gt;"",Υπολογισμοί!J56,"")</f>
        <v/>
      </c>
      <c r="AW61" s="148" t="str">
        <f>IF(Βραχίονες!C56&lt;&gt;"",Βραχίονες!F56+Βραχίονες!G56,"")</f>
        <v/>
      </c>
      <c r="AX61" s="140" t="str">
        <f>IF(Βραχίονες!C56&lt;&gt;"",Υπολογισμοί!K56,"")</f>
        <v/>
      </c>
      <c r="AY61" s="140" t="str">
        <f>IF(Βραχίονες!C56&lt;&gt;"",Υπολογισμοί!L56,"")</f>
        <v/>
      </c>
      <c r="AZ61" s="140" t="str">
        <f>IF(Βραχίονες!C56&lt;&gt;"",Υπολογισμοί!K56+Υπολογισμοί!L56,"")</f>
        <v/>
      </c>
      <c r="BB61" s="139" t="str">
        <f>IF('Λοιπός Εξοπλισμός'!A56&lt;&gt;"",'Λοιπός Εξοπλισμός'!A56,"")</f>
        <v/>
      </c>
      <c r="BC61" s="137" t="str">
        <f>IF('Λοιπός Εξοπλισμός'!B56&lt;&gt;"",'Λοιπός Εξοπλισμός'!B56,"")</f>
        <v/>
      </c>
      <c r="BD61" s="137" t="str">
        <f>IF('Λοιπός Εξοπλισμός'!C56&lt;&gt;"",'Λοιπός Εξοπλισμός'!C56,"")</f>
        <v/>
      </c>
      <c r="BE61" s="137" t="str">
        <f>IF('Λοιπός Εξοπλισμός'!G56&lt;&gt;"",'Λοιπός Εξοπλισμός'!G56,"")</f>
        <v/>
      </c>
      <c r="BF61" s="137" t="str">
        <f>IF('Λοιπός Εξοπλισμός'!H56&lt;&gt;"",'Λοιπός Εξοπλισμός'!H56,"")</f>
        <v/>
      </c>
      <c r="BG61" s="362" t="str">
        <f t="shared" si="24"/>
        <v/>
      </c>
    </row>
    <row r="62" spans="1:59" x14ac:dyDescent="0.2">
      <c r="A62" s="139" t="str">
        <f>IF('Συμβατικά ΦΣ'!B57&lt;&gt;"",'Συμβατικά ΦΣ'!C57,"")</f>
        <v/>
      </c>
      <c r="B62" s="137" t="str">
        <f>IF('Συμβατικά ΦΣ'!B57&lt;&gt;"",'Συμβατικά ΦΣ'!I57,"")</f>
        <v/>
      </c>
      <c r="C62" s="140" t="str">
        <f>IF('Συμβατικά ΦΣ'!B57&lt;&gt;"",'Συμβατικά ΦΣ'!J57,"")</f>
        <v/>
      </c>
      <c r="D62" s="141" t="str">
        <f>IF('Συμβατικά ΦΣ'!B57&lt;&gt;"",'Συμβατικά ΦΣ'!L57,"")</f>
        <v/>
      </c>
      <c r="E62" s="137" t="str">
        <f>IF('Συμβατικά ΦΣ'!B57&lt;&gt;"",'Συμβατικά ΦΣ'!K57,"")</f>
        <v/>
      </c>
      <c r="G62" s="139" t="str">
        <f t="shared" si="0"/>
        <v/>
      </c>
      <c r="H62" s="136" t="str">
        <f t="shared" si="1"/>
        <v/>
      </c>
      <c r="I62" s="140" t="str">
        <f t="shared" si="2"/>
        <v/>
      </c>
      <c r="J62" s="141" t="str">
        <f t="shared" si="3"/>
        <v/>
      </c>
      <c r="K62" s="141" t="str">
        <f t="shared" si="4"/>
        <v/>
      </c>
      <c r="L62" s="140" t="str">
        <f>IF(G62&lt;&gt;"",'Γενικά Δεδομένα'!$I$6*365,"")</f>
        <v/>
      </c>
      <c r="M62" s="144" t="str">
        <f>IF(G62&lt;&gt;"",Υπολογισμοί!G57,"")</f>
        <v/>
      </c>
      <c r="N62" s="145" t="str">
        <f>IF(G62&lt;&gt;"",'Γενικά Δεδομένα'!$I$4,"")</f>
        <v/>
      </c>
      <c r="O62" s="144" t="str">
        <f>IF(G62&lt;&gt;"",M62*'Γενικά Δεδομένα'!$I$4,"")</f>
        <v/>
      </c>
      <c r="Q62" s="155" t="str">
        <f t="shared" si="5"/>
        <v/>
      </c>
      <c r="R62" s="156" t="str">
        <f t="shared" si="6"/>
        <v/>
      </c>
      <c r="S62" s="157" t="str">
        <f t="shared" si="7"/>
        <v/>
      </c>
      <c r="T62" s="158"/>
      <c r="U62" s="159" t="str">
        <f>IF(Q62&lt;&gt;"",'Νέα ΦΣ'!D57,"")</f>
        <v/>
      </c>
      <c r="V62" s="148" t="str">
        <f>IF(Q62&lt;&gt;"",'Νέα ΦΣ'!M57,"")</f>
        <v/>
      </c>
      <c r="W62" s="148" t="str">
        <f t="shared" si="8"/>
        <v/>
      </c>
      <c r="X62" s="148" t="str">
        <f>IF(Q62&lt;&gt;"",'Νέα ΦΣ'!O57,"")</f>
        <v/>
      </c>
      <c r="Y62" s="141" t="str">
        <f t="shared" si="9"/>
        <v/>
      </c>
      <c r="AA62" s="139" t="str">
        <f t="shared" si="10"/>
        <v/>
      </c>
      <c r="AB62" s="136" t="str">
        <f t="shared" si="11"/>
        <v/>
      </c>
      <c r="AC62" s="136" t="str">
        <f t="shared" si="12"/>
        <v/>
      </c>
      <c r="AD62" s="136" t="str">
        <f t="shared" si="13"/>
        <v/>
      </c>
      <c r="AE62" s="136" t="str">
        <f t="shared" si="14"/>
        <v/>
      </c>
      <c r="AF62" s="141" t="str">
        <f t="shared" si="15"/>
        <v/>
      </c>
      <c r="AG62" s="136" t="str">
        <f t="shared" si="16"/>
        <v/>
      </c>
      <c r="AH62" s="144" t="str">
        <f t="shared" si="17"/>
        <v/>
      </c>
      <c r="AI62" s="144" t="str">
        <f>IF(AA62&lt;&gt;"",Υπολογισμοί!H57,"")</f>
        <v/>
      </c>
      <c r="AJ62" s="146" t="str">
        <f>IF(AA62&lt;&gt;"",'Γενικά Δεδομένα'!$I$4,"")</f>
        <v/>
      </c>
      <c r="AK62" s="144" t="str">
        <f t="shared" si="18"/>
        <v/>
      </c>
      <c r="AM62" s="160"/>
      <c r="AO62" s="159" t="str">
        <f t="shared" si="19"/>
        <v/>
      </c>
      <c r="AP62" s="148" t="str">
        <f t="shared" si="20"/>
        <v/>
      </c>
      <c r="AQ62" s="148" t="str">
        <f t="shared" si="21"/>
        <v/>
      </c>
      <c r="AR62" s="148" t="str">
        <f t="shared" si="22"/>
        <v/>
      </c>
      <c r="AS62" s="141" t="str">
        <f>IF(AO62&lt;&gt;"",'Νέα ΦΣ'!I57+'Νέα ΦΣ'!J57,"")</f>
        <v/>
      </c>
      <c r="AT62" s="140" t="str">
        <f>IF(AO62&lt;&gt;"",'Νέα ΦΣ'!N57,"")</f>
        <v/>
      </c>
      <c r="AU62" s="140" t="str">
        <f>IF(AO62&lt;&gt;"",Υπολογισμοί!J57,"")</f>
        <v/>
      </c>
      <c r="AW62" s="148" t="str">
        <f>IF(Βραχίονες!C57&lt;&gt;"",Βραχίονες!F57+Βραχίονες!G57,"")</f>
        <v/>
      </c>
      <c r="AX62" s="140" t="str">
        <f>IF(Βραχίονες!C57&lt;&gt;"",Υπολογισμοί!K57,"")</f>
        <v/>
      </c>
      <c r="AY62" s="140" t="str">
        <f>IF(Βραχίονες!C57&lt;&gt;"",Υπολογισμοί!L57,"")</f>
        <v/>
      </c>
      <c r="AZ62" s="140" t="str">
        <f>IF(Βραχίονες!C57&lt;&gt;"",Υπολογισμοί!K57+Υπολογισμοί!L57,"")</f>
        <v/>
      </c>
      <c r="BB62" s="139" t="str">
        <f>IF('Λοιπός Εξοπλισμός'!A57&lt;&gt;"",'Λοιπός Εξοπλισμός'!A57,"")</f>
        <v/>
      </c>
      <c r="BC62" s="137" t="str">
        <f>IF('Λοιπός Εξοπλισμός'!B57&lt;&gt;"",'Λοιπός Εξοπλισμός'!B57,"")</f>
        <v/>
      </c>
      <c r="BD62" s="137" t="str">
        <f>IF('Λοιπός Εξοπλισμός'!C57&lt;&gt;"",'Λοιπός Εξοπλισμός'!C57,"")</f>
        <v/>
      </c>
      <c r="BE62" s="137" t="str">
        <f>IF('Λοιπός Εξοπλισμός'!G57&lt;&gt;"",'Λοιπός Εξοπλισμός'!G57,"")</f>
        <v/>
      </c>
      <c r="BF62" s="137" t="str">
        <f>IF('Λοιπός Εξοπλισμός'!H57&lt;&gt;"",'Λοιπός Εξοπλισμός'!H57,"")</f>
        <v/>
      </c>
      <c r="BG62" s="362" t="str">
        <f t="shared" si="24"/>
        <v/>
      </c>
    </row>
    <row r="63" spans="1:59" x14ac:dyDescent="0.2">
      <c r="A63" s="139" t="str">
        <f>IF('Συμβατικά ΦΣ'!B58&lt;&gt;"",'Συμβατικά ΦΣ'!C58,"")</f>
        <v/>
      </c>
      <c r="B63" s="137" t="str">
        <f>IF('Συμβατικά ΦΣ'!B58&lt;&gt;"",'Συμβατικά ΦΣ'!I58,"")</f>
        <v/>
      </c>
      <c r="C63" s="140" t="str">
        <f>IF('Συμβατικά ΦΣ'!B58&lt;&gt;"",'Συμβατικά ΦΣ'!J58,"")</f>
        <v/>
      </c>
      <c r="D63" s="141" t="str">
        <f>IF('Συμβατικά ΦΣ'!B58&lt;&gt;"",'Συμβατικά ΦΣ'!L58,"")</f>
        <v/>
      </c>
      <c r="E63" s="137" t="str">
        <f>IF('Συμβατικά ΦΣ'!B58&lt;&gt;"",'Συμβατικά ΦΣ'!K58,"")</f>
        <v/>
      </c>
      <c r="G63" s="139" t="str">
        <f t="shared" si="0"/>
        <v/>
      </c>
      <c r="H63" s="136" t="str">
        <f t="shared" si="1"/>
        <v/>
      </c>
      <c r="I63" s="140" t="str">
        <f t="shared" si="2"/>
        <v/>
      </c>
      <c r="J63" s="141" t="str">
        <f t="shared" si="3"/>
        <v/>
      </c>
      <c r="K63" s="141" t="str">
        <f t="shared" si="4"/>
        <v/>
      </c>
      <c r="L63" s="140" t="str">
        <f>IF(G63&lt;&gt;"",'Γενικά Δεδομένα'!$I$6*365,"")</f>
        <v/>
      </c>
      <c r="M63" s="144" t="str">
        <f>IF(G63&lt;&gt;"",Υπολογισμοί!G58,"")</f>
        <v/>
      </c>
      <c r="N63" s="145" t="str">
        <f>IF(G63&lt;&gt;"",'Γενικά Δεδομένα'!$I$4,"")</f>
        <v/>
      </c>
      <c r="O63" s="144" t="str">
        <f>IF(G63&lt;&gt;"",M63*'Γενικά Δεδομένα'!$I$4,"")</f>
        <v/>
      </c>
      <c r="Q63" s="155" t="str">
        <f t="shared" si="5"/>
        <v/>
      </c>
      <c r="R63" s="156" t="str">
        <f t="shared" si="6"/>
        <v/>
      </c>
      <c r="S63" s="157" t="str">
        <f t="shared" si="7"/>
        <v/>
      </c>
      <c r="T63" s="158"/>
      <c r="U63" s="159" t="str">
        <f>IF(Q63&lt;&gt;"",'Νέα ΦΣ'!D58,"")</f>
        <v/>
      </c>
      <c r="V63" s="148" t="str">
        <f>IF(Q63&lt;&gt;"",'Νέα ΦΣ'!M58,"")</f>
        <v/>
      </c>
      <c r="W63" s="148" t="str">
        <f t="shared" si="8"/>
        <v/>
      </c>
      <c r="X63" s="148" t="str">
        <f>IF(Q63&lt;&gt;"",'Νέα ΦΣ'!O58,"")</f>
        <v/>
      </c>
      <c r="Y63" s="141" t="str">
        <f t="shared" si="9"/>
        <v/>
      </c>
      <c r="AA63" s="139" t="str">
        <f t="shared" si="10"/>
        <v/>
      </c>
      <c r="AB63" s="136" t="str">
        <f t="shared" si="11"/>
        <v/>
      </c>
      <c r="AC63" s="136" t="str">
        <f t="shared" si="12"/>
        <v/>
      </c>
      <c r="AD63" s="136" t="str">
        <f t="shared" si="13"/>
        <v/>
      </c>
      <c r="AE63" s="136" t="str">
        <f t="shared" si="14"/>
        <v/>
      </c>
      <c r="AF63" s="141" t="str">
        <f t="shared" si="15"/>
        <v/>
      </c>
      <c r="AG63" s="136" t="str">
        <f t="shared" si="16"/>
        <v/>
      </c>
      <c r="AH63" s="144" t="str">
        <f t="shared" si="17"/>
        <v/>
      </c>
      <c r="AI63" s="144" t="str">
        <f>IF(AA63&lt;&gt;"",Υπολογισμοί!H58,"")</f>
        <v/>
      </c>
      <c r="AJ63" s="146" t="str">
        <f>IF(AA63&lt;&gt;"",'Γενικά Δεδομένα'!$I$4,"")</f>
        <v/>
      </c>
      <c r="AK63" s="144" t="str">
        <f t="shared" si="18"/>
        <v/>
      </c>
      <c r="AM63" s="160"/>
      <c r="AO63" s="159" t="str">
        <f t="shared" si="19"/>
        <v/>
      </c>
      <c r="AP63" s="148" t="str">
        <f t="shared" si="20"/>
        <v/>
      </c>
      <c r="AQ63" s="148" t="str">
        <f t="shared" si="21"/>
        <v/>
      </c>
      <c r="AR63" s="148" t="str">
        <f t="shared" si="22"/>
        <v/>
      </c>
      <c r="AS63" s="141" t="str">
        <f>IF(AO63&lt;&gt;"",'Νέα ΦΣ'!I58+'Νέα ΦΣ'!J58,"")</f>
        <v/>
      </c>
      <c r="AT63" s="140" t="str">
        <f>IF(AO63&lt;&gt;"",'Νέα ΦΣ'!N58,"")</f>
        <v/>
      </c>
      <c r="AU63" s="140" t="str">
        <f>IF(AO63&lt;&gt;"",Υπολογισμοί!J58,"")</f>
        <v/>
      </c>
      <c r="AW63" s="148" t="str">
        <f>IF(Βραχίονες!C58&lt;&gt;"",Βραχίονες!F58+Βραχίονες!G58,"")</f>
        <v/>
      </c>
      <c r="AX63" s="140" t="str">
        <f>IF(Βραχίονες!C58&lt;&gt;"",Υπολογισμοί!K58,"")</f>
        <v/>
      </c>
      <c r="AY63" s="140" t="str">
        <f>IF(Βραχίονες!C58&lt;&gt;"",Υπολογισμοί!L58,"")</f>
        <v/>
      </c>
      <c r="AZ63" s="140" t="str">
        <f>IF(Βραχίονες!C58&lt;&gt;"",Υπολογισμοί!K58+Υπολογισμοί!L58,"")</f>
        <v/>
      </c>
      <c r="BB63" s="139" t="str">
        <f>IF('Λοιπός Εξοπλισμός'!A58&lt;&gt;"",'Λοιπός Εξοπλισμός'!A58,"")</f>
        <v/>
      </c>
      <c r="BC63" s="137" t="str">
        <f>IF('Λοιπός Εξοπλισμός'!B58&lt;&gt;"",'Λοιπός Εξοπλισμός'!B58,"")</f>
        <v/>
      </c>
      <c r="BD63" s="137" t="str">
        <f>IF('Λοιπός Εξοπλισμός'!C58&lt;&gt;"",'Λοιπός Εξοπλισμός'!C58,"")</f>
        <v/>
      </c>
      <c r="BE63" s="137" t="str">
        <f>IF('Λοιπός Εξοπλισμός'!G58&lt;&gt;"",'Λοιπός Εξοπλισμός'!G58,"")</f>
        <v/>
      </c>
      <c r="BF63" s="137" t="str">
        <f>IF('Λοιπός Εξοπλισμός'!H58&lt;&gt;"",'Λοιπός Εξοπλισμός'!H58,"")</f>
        <v/>
      </c>
      <c r="BG63" s="362" t="str">
        <f t="shared" si="24"/>
        <v/>
      </c>
    </row>
    <row r="64" spans="1:59" x14ac:dyDescent="0.2">
      <c r="A64" s="139" t="str">
        <f>IF('Συμβατικά ΦΣ'!B59&lt;&gt;"",'Συμβατικά ΦΣ'!C59,"")</f>
        <v/>
      </c>
      <c r="B64" s="137" t="str">
        <f>IF('Συμβατικά ΦΣ'!B59&lt;&gt;"",'Συμβατικά ΦΣ'!I59,"")</f>
        <v/>
      </c>
      <c r="C64" s="140" t="str">
        <f>IF('Συμβατικά ΦΣ'!B59&lt;&gt;"",'Συμβατικά ΦΣ'!J59,"")</f>
        <v/>
      </c>
      <c r="D64" s="141" t="str">
        <f>IF('Συμβατικά ΦΣ'!B59&lt;&gt;"",'Συμβατικά ΦΣ'!L59,"")</f>
        <v/>
      </c>
      <c r="E64" s="137" t="str">
        <f>IF('Συμβατικά ΦΣ'!B59&lt;&gt;"",'Συμβατικά ΦΣ'!K59,"")</f>
        <v/>
      </c>
      <c r="G64" s="139" t="str">
        <f t="shared" si="0"/>
        <v/>
      </c>
      <c r="H64" s="136" t="str">
        <f t="shared" si="1"/>
        <v/>
      </c>
      <c r="I64" s="140" t="str">
        <f t="shared" si="2"/>
        <v/>
      </c>
      <c r="J64" s="141" t="str">
        <f t="shared" si="3"/>
        <v/>
      </c>
      <c r="K64" s="141" t="str">
        <f t="shared" si="4"/>
        <v/>
      </c>
      <c r="L64" s="140" t="str">
        <f>IF(G64&lt;&gt;"",'Γενικά Δεδομένα'!$I$6*365,"")</f>
        <v/>
      </c>
      <c r="M64" s="144" t="str">
        <f>IF(G64&lt;&gt;"",Υπολογισμοί!G59,"")</f>
        <v/>
      </c>
      <c r="N64" s="145" t="str">
        <f>IF(G64&lt;&gt;"",'Γενικά Δεδομένα'!$I$4,"")</f>
        <v/>
      </c>
      <c r="O64" s="144" t="str">
        <f>IF(G64&lt;&gt;"",M64*'Γενικά Δεδομένα'!$I$4,"")</f>
        <v/>
      </c>
      <c r="Q64" s="155" t="str">
        <f t="shared" si="5"/>
        <v/>
      </c>
      <c r="R64" s="156" t="str">
        <f t="shared" si="6"/>
        <v/>
      </c>
      <c r="S64" s="157" t="str">
        <f t="shared" si="7"/>
        <v/>
      </c>
      <c r="T64" s="158"/>
      <c r="U64" s="159" t="str">
        <f>IF(Q64&lt;&gt;"",'Νέα ΦΣ'!D59,"")</f>
        <v/>
      </c>
      <c r="V64" s="148" t="str">
        <f>IF(Q64&lt;&gt;"",'Νέα ΦΣ'!M59,"")</f>
        <v/>
      </c>
      <c r="W64" s="148" t="str">
        <f t="shared" si="8"/>
        <v/>
      </c>
      <c r="X64" s="148" t="str">
        <f>IF(Q64&lt;&gt;"",'Νέα ΦΣ'!O59,"")</f>
        <v/>
      </c>
      <c r="Y64" s="141" t="str">
        <f t="shared" si="9"/>
        <v/>
      </c>
      <c r="AA64" s="139" t="str">
        <f t="shared" si="10"/>
        <v/>
      </c>
      <c r="AB64" s="136" t="str">
        <f t="shared" si="11"/>
        <v/>
      </c>
      <c r="AC64" s="136" t="str">
        <f t="shared" si="12"/>
        <v/>
      </c>
      <c r="AD64" s="136" t="str">
        <f t="shared" si="13"/>
        <v/>
      </c>
      <c r="AE64" s="136" t="str">
        <f t="shared" si="14"/>
        <v/>
      </c>
      <c r="AF64" s="141" t="str">
        <f t="shared" si="15"/>
        <v/>
      </c>
      <c r="AG64" s="136" t="str">
        <f t="shared" si="16"/>
        <v/>
      </c>
      <c r="AH64" s="144" t="str">
        <f t="shared" si="17"/>
        <v/>
      </c>
      <c r="AI64" s="144" t="str">
        <f>IF(AA64&lt;&gt;"",Υπολογισμοί!H59,"")</f>
        <v/>
      </c>
      <c r="AJ64" s="146" t="str">
        <f>IF(AA64&lt;&gt;"",'Γενικά Δεδομένα'!$I$4,"")</f>
        <v/>
      </c>
      <c r="AK64" s="144" t="str">
        <f t="shared" si="18"/>
        <v/>
      </c>
      <c r="AM64" s="160"/>
      <c r="AO64" s="159" t="str">
        <f t="shared" si="19"/>
        <v/>
      </c>
      <c r="AP64" s="148" t="str">
        <f t="shared" si="20"/>
        <v/>
      </c>
      <c r="AQ64" s="148" t="str">
        <f t="shared" si="21"/>
        <v/>
      </c>
      <c r="AR64" s="148" t="str">
        <f t="shared" si="22"/>
        <v/>
      </c>
      <c r="AS64" s="141" t="str">
        <f>IF(AO64&lt;&gt;"",'Νέα ΦΣ'!I59+'Νέα ΦΣ'!J59,"")</f>
        <v/>
      </c>
      <c r="AT64" s="140" t="str">
        <f>IF(AO64&lt;&gt;"",'Νέα ΦΣ'!N59,"")</f>
        <v/>
      </c>
      <c r="AU64" s="140" t="str">
        <f>IF(AO64&lt;&gt;"",Υπολογισμοί!J59,"")</f>
        <v/>
      </c>
      <c r="AW64" s="148" t="str">
        <f>IF(Βραχίονες!C59&lt;&gt;"",Βραχίονες!F59+Βραχίονες!G59,"")</f>
        <v/>
      </c>
      <c r="AX64" s="140" t="str">
        <f>IF(Βραχίονες!C59&lt;&gt;"",Υπολογισμοί!K59,"")</f>
        <v/>
      </c>
      <c r="AY64" s="140" t="str">
        <f>IF(Βραχίονες!C59&lt;&gt;"",Υπολογισμοί!L59,"")</f>
        <v/>
      </c>
      <c r="AZ64" s="140" t="str">
        <f>IF(Βραχίονες!C59&lt;&gt;"",Υπολογισμοί!K59+Υπολογισμοί!L59,"")</f>
        <v/>
      </c>
      <c r="BB64" s="139" t="str">
        <f>IF('Λοιπός Εξοπλισμός'!A59&lt;&gt;"",'Λοιπός Εξοπλισμός'!A59,"")</f>
        <v/>
      </c>
      <c r="BC64" s="137" t="str">
        <f>IF('Λοιπός Εξοπλισμός'!B59&lt;&gt;"",'Λοιπός Εξοπλισμός'!B59,"")</f>
        <v/>
      </c>
      <c r="BD64" s="137" t="str">
        <f>IF('Λοιπός Εξοπλισμός'!C59&lt;&gt;"",'Λοιπός Εξοπλισμός'!C59,"")</f>
        <v/>
      </c>
      <c r="BE64" s="137" t="str">
        <f>IF('Λοιπός Εξοπλισμός'!G59&lt;&gt;"",'Λοιπός Εξοπλισμός'!G59,"")</f>
        <v/>
      </c>
      <c r="BF64" s="137" t="str">
        <f>IF('Λοιπός Εξοπλισμός'!H59&lt;&gt;"",'Λοιπός Εξοπλισμός'!H59,"")</f>
        <v/>
      </c>
      <c r="BG64" s="362" t="str">
        <f>IF(BE64="","",BE64*BF64)</f>
        <v/>
      </c>
    </row>
    <row r="65" spans="1:59" x14ac:dyDescent="0.2">
      <c r="A65" s="139" t="str">
        <f>IF('Συμβατικά ΦΣ'!B60&lt;&gt;"",'Συμβατικά ΦΣ'!C60,"")</f>
        <v/>
      </c>
      <c r="B65" s="137" t="str">
        <f>IF('Συμβατικά ΦΣ'!B60&lt;&gt;"",'Συμβατικά ΦΣ'!I60,"")</f>
        <v/>
      </c>
      <c r="C65" s="140" t="str">
        <f>IF('Συμβατικά ΦΣ'!B60&lt;&gt;"",'Συμβατικά ΦΣ'!J60,"")</f>
        <v/>
      </c>
      <c r="D65" s="141" t="str">
        <f>IF('Συμβατικά ΦΣ'!B60&lt;&gt;"",'Συμβατικά ΦΣ'!L60,"")</f>
        <v/>
      </c>
      <c r="E65" s="137" t="str">
        <f>IF('Συμβατικά ΦΣ'!B60&lt;&gt;"",'Συμβατικά ΦΣ'!K60,"")</f>
        <v/>
      </c>
      <c r="G65" s="139" t="str">
        <f t="shared" si="0"/>
        <v/>
      </c>
      <c r="H65" s="136" t="str">
        <f t="shared" si="1"/>
        <v/>
      </c>
      <c r="I65" s="140" t="str">
        <f t="shared" si="2"/>
        <v/>
      </c>
      <c r="J65" s="141" t="str">
        <f t="shared" si="3"/>
        <v/>
      </c>
      <c r="K65" s="141" t="str">
        <f t="shared" si="4"/>
        <v/>
      </c>
      <c r="L65" s="140" t="str">
        <f>IF(G65&lt;&gt;"",'Γενικά Δεδομένα'!$I$6*365,"")</f>
        <v/>
      </c>
      <c r="M65" s="144" t="str">
        <f>IF(G65&lt;&gt;"",Υπολογισμοί!G60,"")</f>
        <v/>
      </c>
      <c r="N65" s="145" t="str">
        <f>IF(G65&lt;&gt;"",'Γενικά Δεδομένα'!$I$4,"")</f>
        <v/>
      </c>
      <c r="O65" s="144" t="str">
        <f>IF(G65&lt;&gt;"",M65*'Γενικά Δεδομένα'!$I$4,"")</f>
        <v/>
      </c>
      <c r="Q65" s="155" t="str">
        <f t="shared" si="5"/>
        <v/>
      </c>
      <c r="R65" s="156" t="str">
        <f t="shared" si="6"/>
        <v/>
      </c>
      <c r="S65" s="157" t="str">
        <f t="shared" si="7"/>
        <v/>
      </c>
      <c r="T65" s="158"/>
      <c r="U65" s="159" t="str">
        <f>IF(Q65&lt;&gt;"",'Νέα ΦΣ'!D60,"")</f>
        <v/>
      </c>
      <c r="V65" s="148" t="str">
        <f>IF(Q65&lt;&gt;"",'Νέα ΦΣ'!M60,"")</f>
        <v/>
      </c>
      <c r="W65" s="148" t="str">
        <f t="shared" si="8"/>
        <v/>
      </c>
      <c r="X65" s="148" t="str">
        <f>IF(Q65&lt;&gt;"",'Νέα ΦΣ'!O60,"")</f>
        <v/>
      </c>
      <c r="Y65" s="141" t="str">
        <f t="shared" si="9"/>
        <v/>
      </c>
      <c r="AA65" s="139" t="str">
        <f t="shared" si="10"/>
        <v/>
      </c>
      <c r="AB65" s="136" t="str">
        <f t="shared" si="11"/>
        <v/>
      </c>
      <c r="AC65" s="136" t="str">
        <f t="shared" si="12"/>
        <v/>
      </c>
      <c r="AD65" s="136" t="str">
        <f t="shared" si="13"/>
        <v/>
      </c>
      <c r="AE65" s="136" t="str">
        <f t="shared" si="14"/>
        <v/>
      </c>
      <c r="AF65" s="141" t="str">
        <f t="shared" si="15"/>
        <v/>
      </c>
      <c r="AG65" s="136" t="str">
        <f t="shared" si="16"/>
        <v/>
      </c>
      <c r="AH65" s="144" t="str">
        <f t="shared" si="17"/>
        <v/>
      </c>
      <c r="AI65" s="144" t="str">
        <f>IF(AA65&lt;&gt;"",Υπολογισμοί!H60,"")</f>
        <v/>
      </c>
      <c r="AJ65" s="146" t="str">
        <f>IF(AA65&lt;&gt;"",'Γενικά Δεδομένα'!$I$4,"")</f>
        <v/>
      </c>
      <c r="AK65" s="144" t="str">
        <f t="shared" si="18"/>
        <v/>
      </c>
      <c r="AM65" s="160"/>
      <c r="AO65" s="159" t="str">
        <f t="shared" si="19"/>
        <v/>
      </c>
      <c r="AP65" s="148" t="str">
        <f t="shared" si="20"/>
        <v/>
      </c>
      <c r="AQ65" s="148" t="str">
        <f t="shared" si="21"/>
        <v/>
      </c>
      <c r="AR65" s="148" t="str">
        <f t="shared" si="22"/>
        <v/>
      </c>
      <c r="AS65" s="141" t="str">
        <f>IF(AO65&lt;&gt;"",'Νέα ΦΣ'!I60+'Νέα ΦΣ'!J60,"")</f>
        <v/>
      </c>
      <c r="AT65" s="140" t="str">
        <f>IF(AO65&lt;&gt;"",'Νέα ΦΣ'!N60,"")</f>
        <v/>
      </c>
      <c r="AU65" s="140" t="str">
        <f>IF(AO65&lt;&gt;"",Υπολογισμοί!J60,"")</f>
        <v/>
      </c>
      <c r="AW65" s="148" t="str">
        <f>IF(Βραχίονες!C60&lt;&gt;"",Βραχίονες!F60+Βραχίονες!G60,"")</f>
        <v/>
      </c>
      <c r="AX65" s="140" t="str">
        <f>IF(Βραχίονες!C60&lt;&gt;"",Υπολογισμοί!K60,"")</f>
        <v/>
      </c>
      <c r="AY65" s="140" t="str">
        <f>IF(Βραχίονες!C60&lt;&gt;"",Υπολογισμοί!L60,"")</f>
        <v/>
      </c>
      <c r="AZ65" s="140" t="str">
        <f>IF(Βραχίονες!C60&lt;&gt;"",Υπολογισμοί!K60+Υπολογισμοί!L60,"")</f>
        <v/>
      </c>
      <c r="BB65" s="139" t="str">
        <f>IF('Λοιπός Εξοπλισμός'!A60&lt;&gt;"",'Λοιπός Εξοπλισμός'!A60,"")</f>
        <v/>
      </c>
      <c r="BC65" s="137" t="str">
        <f>IF('Λοιπός Εξοπλισμός'!B60&lt;&gt;"",'Λοιπός Εξοπλισμός'!B60,"")</f>
        <v/>
      </c>
      <c r="BD65" s="137" t="str">
        <f>IF('Λοιπός Εξοπλισμός'!C60&lt;&gt;"",'Λοιπός Εξοπλισμός'!C60,"")</f>
        <v/>
      </c>
      <c r="BE65" s="137" t="str">
        <f>IF('Λοιπός Εξοπλισμός'!G60&lt;&gt;"",'Λοιπός Εξοπλισμός'!G60,"")</f>
        <v/>
      </c>
      <c r="BF65" s="137" t="str">
        <f>IF('Λοιπός Εξοπλισμός'!H60&lt;&gt;"",'Λοιπός Εξοπλισμός'!H60,"")</f>
        <v/>
      </c>
      <c r="BG65" s="362" t="str">
        <f t="shared" ref="BG65:BG96" si="25">IF(BE65="","",BE65*BF65)</f>
        <v/>
      </c>
    </row>
    <row r="66" spans="1:59" x14ac:dyDescent="0.2">
      <c r="A66" s="139" t="str">
        <f>IF('Συμβατικά ΦΣ'!B61&lt;&gt;"",'Συμβατικά ΦΣ'!C61,"")</f>
        <v/>
      </c>
      <c r="B66" s="137" t="str">
        <f>IF('Συμβατικά ΦΣ'!B61&lt;&gt;"",'Συμβατικά ΦΣ'!I61,"")</f>
        <v/>
      </c>
      <c r="C66" s="140" t="str">
        <f>IF('Συμβατικά ΦΣ'!B61&lt;&gt;"",'Συμβατικά ΦΣ'!J61,"")</f>
        <v/>
      </c>
      <c r="D66" s="141" t="str">
        <f>IF('Συμβατικά ΦΣ'!B61&lt;&gt;"",'Συμβατικά ΦΣ'!L61,"")</f>
        <v/>
      </c>
      <c r="E66" s="137" t="str">
        <f>IF('Συμβατικά ΦΣ'!B61&lt;&gt;"",'Συμβατικά ΦΣ'!K61,"")</f>
        <v/>
      </c>
      <c r="G66" s="139" t="str">
        <f t="shared" si="0"/>
        <v/>
      </c>
      <c r="H66" s="136" t="str">
        <f t="shared" si="1"/>
        <v/>
      </c>
      <c r="I66" s="140" t="str">
        <f t="shared" si="2"/>
        <v/>
      </c>
      <c r="J66" s="141" t="str">
        <f t="shared" si="3"/>
        <v/>
      </c>
      <c r="K66" s="141" t="str">
        <f t="shared" si="4"/>
        <v/>
      </c>
      <c r="L66" s="140" t="str">
        <f>IF(G66&lt;&gt;"",'Γενικά Δεδομένα'!$I$6*365,"")</f>
        <v/>
      </c>
      <c r="M66" s="144" t="str">
        <f>IF(G66&lt;&gt;"",Υπολογισμοί!G61,"")</f>
        <v/>
      </c>
      <c r="N66" s="145" t="str">
        <f>IF(G66&lt;&gt;"",'Γενικά Δεδομένα'!$I$4,"")</f>
        <v/>
      </c>
      <c r="O66" s="144" t="str">
        <f>IF(G66&lt;&gt;"",M66*'Γενικά Δεδομένα'!$I$4,"")</f>
        <v/>
      </c>
      <c r="Q66" s="155" t="str">
        <f t="shared" si="5"/>
        <v/>
      </c>
      <c r="R66" s="156" t="str">
        <f t="shared" si="6"/>
        <v/>
      </c>
      <c r="S66" s="157" t="str">
        <f t="shared" si="7"/>
        <v/>
      </c>
      <c r="T66" s="158"/>
      <c r="U66" s="159" t="str">
        <f>IF(Q66&lt;&gt;"",'Νέα ΦΣ'!D61,"")</f>
        <v/>
      </c>
      <c r="V66" s="148" t="str">
        <f>IF(Q66&lt;&gt;"",'Νέα ΦΣ'!M61,"")</f>
        <v/>
      </c>
      <c r="W66" s="148" t="str">
        <f t="shared" si="8"/>
        <v/>
      </c>
      <c r="X66" s="148" t="str">
        <f>IF(Q66&lt;&gt;"",'Νέα ΦΣ'!O61,"")</f>
        <v/>
      </c>
      <c r="Y66" s="141" t="str">
        <f t="shared" si="9"/>
        <v/>
      </c>
      <c r="AA66" s="139" t="str">
        <f t="shared" si="10"/>
        <v/>
      </c>
      <c r="AB66" s="136" t="str">
        <f t="shared" si="11"/>
        <v/>
      </c>
      <c r="AC66" s="136" t="str">
        <f t="shared" si="12"/>
        <v/>
      </c>
      <c r="AD66" s="136" t="str">
        <f t="shared" si="13"/>
        <v/>
      </c>
      <c r="AE66" s="136" t="str">
        <f t="shared" si="14"/>
        <v/>
      </c>
      <c r="AF66" s="141" t="str">
        <f t="shared" si="15"/>
        <v/>
      </c>
      <c r="AG66" s="136" t="str">
        <f t="shared" si="16"/>
        <v/>
      </c>
      <c r="AH66" s="144" t="str">
        <f t="shared" si="17"/>
        <v/>
      </c>
      <c r="AI66" s="144" t="str">
        <f>IF(AA66&lt;&gt;"",Υπολογισμοί!H61,"")</f>
        <v/>
      </c>
      <c r="AJ66" s="146" t="str">
        <f>IF(AA66&lt;&gt;"",'Γενικά Δεδομένα'!$I$4,"")</f>
        <v/>
      </c>
      <c r="AK66" s="144" t="str">
        <f t="shared" si="18"/>
        <v/>
      </c>
      <c r="AM66" s="160"/>
      <c r="AO66" s="159" t="str">
        <f t="shared" si="19"/>
        <v/>
      </c>
      <c r="AP66" s="148" t="str">
        <f t="shared" si="20"/>
        <v/>
      </c>
      <c r="AQ66" s="148" t="str">
        <f t="shared" si="21"/>
        <v/>
      </c>
      <c r="AR66" s="148" t="str">
        <f t="shared" si="22"/>
        <v/>
      </c>
      <c r="AS66" s="141" t="str">
        <f>IF(AO66&lt;&gt;"",'Νέα ΦΣ'!I61+'Νέα ΦΣ'!J61,"")</f>
        <v/>
      </c>
      <c r="AT66" s="140" t="str">
        <f>IF(AO66&lt;&gt;"",'Νέα ΦΣ'!N61,"")</f>
        <v/>
      </c>
      <c r="AU66" s="140" t="str">
        <f>IF(AO66&lt;&gt;"",Υπολογισμοί!J61,"")</f>
        <v/>
      </c>
      <c r="AW66" s="148" t="str">
        <f>IF(Βραχίονες!C61&lt;&gt;"",Βραχίονες!F61+Βραχίονες!G61,"")</f>
        <v/>
      </c>
      <c r="AX66" s="140" t="str">
        <f>IF(Βραχίονες!C61&lt;&gt;"",Υπολογισμοί!K61,"")</f>
        <v/>
      </c>
      <c r="AY66" s="140" t="str">
        <f>IF(Βραχίονες!C61&lt;&gt;"",Υπολογισμοί!L61,"")</f>
        <v/>
      </c>
      <c r="AZ66" s="140" t="str">
        <f>IF(Βραχίονες!C61&lt;&gt;"",Υπολογισμοί!K61+Υπολογισμοί!L61,"")</f>
        <v/>
      </c>
      <c r="BB66" s="139" t="str">
        <f>IF('Λοιπός Εξοπλισμός'!A61&lt;&gt;"",'Λοιπός Εξοπλισμός'!A61,"")</f>
        <v/>
      </c>
      <c r="BC66" s="137" t="str">
        <f>IF('Λοιπός Εξοπλισμός'!B61&lt;&gt;"",'Λοιπός Εξοπλισμός'!B61,"")</f>
        <v/>
      </c>
      <c r="BD66" s="137" t="str">
        <f>IF('Λοιπός Εξοπλισμός'!C61&lt;&gt;"",'Λοιπός Εξοπλισμός'!C61,"")</f>
        <v/>
      </c>
      <c r="BE66" s="137" t="str">
        <f>IF('Λοιπός Εξοπλισμός'!G61&lt;&gt;"",'Λοιπός Εξοπλισμός'!G61,"")</f>
        <v/>
      </c>
      <c r="BF66" s="137" t="str">
        <f>IF('Λοιπός Εξοπλισμός'!H61&lt;&gt;"",'Λοιπός Εξοπλισμός'!H61,"")</f>
        <v/>
      </c>
      <c r="BG66" s="362" t="str">
        <f t="shared" si="25"/>
        <v/>
      </c>
    </row>
    <row r="67" spans="1:59" x14ac:dyDescent="0.2">
      <c r="A67" s="139" t="str">
        <f>IF('Συμβατικά ΦΣ'!B62&lt;&gt;"",'Συμβατικά ΦΣ'!C62,"")</f>
        <v/>
      </c>
      <c r="B67" s="137" t="str">
        <f>IF('Συμβατικά ΦΣ'!B62&lt;&gt;"",'Συμβατικά ΦΣ'!I62,"")</f>
        <v/>
      </c>
      <c r="C67" s="140" t="str">
        <f>IF('Συμβατικά ΦΣ'!B62&lt;&gt;"",'Συμβατικά ΦΣ'!J62,"")</f>
        <v/>
      </c>
      <c r="D67" s="141" t="str">
        <f>IF('Συμβατικά ΦΣ'!B62&lt;&gt;"",'Συμβατικά ΦΣ'!L62,"")</f>
        <v/>
      </c>
      <c r="E67" s="137" t="str">
        <f>IF('Συμβατικά ΦΣ'!B62&lt;&gt;"",'Συμβατικά ΦΣ'!K62,"")</f>
        <v/>
      </c>
      <c r="G67" s="139" t="str">
        <f t="shared" si="0"/>
        <v/>
      </c>
      <c r="H67" s="136" t="str">
        <f t="shared" si="1"/>
        <v/>
      </c>
      <c r="I67" s="140" t="str">
        <f t="shared" si="2"/>
        <v/>
      </c>
      <c r="J67" s="141" t="str">
        <f t="shared" si="3"/>
        <v/>
      </c>
      <c r="K67" s="141" t="str">
        <f t="shared" si="4"/>
        <v/>
      </c>
      <c r="L67" s="140" t="str">
        <f>IF(G67&lt;&gt;"",'Γενικά Δεδομένα'!$I$6*365,"")</f>
        <v/>
      </c>
      <c r="M67" s="144" t="str">
        <f>IF(G67&lt;&gt;"",Υπολογισμοί!G62,"")</f>
        <v/>
      </c>
      <c r="N67" s="145" t="str">
        <f>IF(G67&lt;&gt;"",'Γενικά Δεδομένα'!$I$4,"")</f>
        <v/>
      </c>
      <c r="O67" s="144" t="str">
        <f>IF(G67&lt;&gt;"",M67*'Γενικά Δεδομένα'!$I$4,"")</f>
        <v/>
      </c>
      <c r="Q67" s="155" t="str">
        <f t="shared" si="5"/>
        <v/>
      </c>
      <c r="R67" s="156" t="str">
        <f t="shared" si="6"/>
        <v/>
      </c>
      <c r="S67" s="157" t="str">
        <f t="shared" si="7"/>
        <v/>
      </c>
      <c r="T67" s="158"/>
      <c r="U67" s="159" t="str">
        <f>IF(Q67&lt;&gt;"",'Νέα ΦΣ'!D62,"")</f>
        <v/>
      </c>
      <c r="V67" s="148" t="str">
        <f>IF(Q67&lt;&gt;"",'Νέα ΦΣ'!M62,"")</f>
        <v/>
      </c>
      <c r="W67" s="148" t="str">
        <f t="shared" si="8"/>
        <v/>
      </c>
      <c r="X67" s="148" t="str">
        <f>IF(Q67&lt;&gt;"",'Νέα ΦΣ'!O62,"")</f>
        <v/>
      </c>
      <c r="Y67" s="141" t="str">
        <f t="shared" si="9"/>
        <v/>
      </c>
      <c r="AA67" s="139" t="str">
        <f t="shared" si="10"/>
        <v/>
      </c>
      <c r="AB67" s="136" t="str">
        <f t="shared" si="11"/>
        <v/>
      </c>
      <c r="AC67" s="136" t="str">
        <f t="shared" si="12"/>
        <v/>
      </c>
      <c r="AD67" s="136" t="str">
        <f t="shared" si="13"/>
        <v/>
      </c>
      <c r="AE67" s="136" t="str">
        <f t="shared" si="14"/>
        <v/>
      </c>
      <c r="AF67" s="141" t="str">
        <f t="shared" si="15"/>
        <v/>
      </c>
      <c r="AG67" s="136" t="str">
        <f t="shared" si="16"/>
        <v/>
      </c>
      <c r="AH67" s="144" t="str">
        <f t="shared" si="17"/>
        <v/>
      </c>
      <c r="AI67" s="144" t="str">
        <f>IF(AA67&lt;&gt;"",Υπολογισμοί!H62,"")</f>
        <v/>
      </c>
      <c r="AJ67" s="146" t="str">
        <f>IF(AA67&lt;&gt;"",'Γενικά Δεδομένα'!$I$4,"")</f>
        <v/>
      </c>
      <c r="AK67" s="144" t="str">
        <f t="shared" si="18"/>
        <v/>
      </c>
      <c r="AM67" s="160"/>
      <c r="AO67" s="159" t="str">
        <f t="shared" si="19"/>
        <v/>
      </c>
      <c r="AP67" s="148" t="str">
        <f t="shared" si="20"/>
        <v/>
      </c>
      <c r="AQ67" s="148" t="str">
        <f t="shared" si="21"/>
        <v/>
      </c>
      <c r="AR67" s="148" t="str">
        <f t="shared" si="22"/>
        <v/>
      </c>
      <c r="AS67" s="141" t="str">
        <f>IF(AO67&lt;&gt;"",'Νέα ΦΣ'!I62+'Νέα ΦΣ'!J62,"")</f>
        <v/>
      </c>
      <c r="AT67" s="140" t="str">
        <f>IF(AO67&lt;&gt;"",'Νέα ΦΣ'!N62,"")</f>
        <v/>
      </c>
      <c r="AU67" s="140" t="str">
        <f>IF(AO67&lt;&gt;"",Υπολογισμοί!J62,"")</f>
        <v/>
      </c>
      <c r="AW67" s="148" t="str">
        <f>IF(Βραχίονες!C62&lt;&gt;"",Βραχίονες!F62+Βραχίονες!G62,"")</f>
        <v/>
      </c>
      <c r="AX67" s="140" t="str">
        <f>IF(Βραχίονες!C62&lt;&gt;"",Υπολογισμοί!K62,"")</f>
        <v/>
      </c>
      <c r="AY67" s="140" t="str">
        <f>IF(Βραχίονες!C62&lt;&gt;"",Υπολογισμοί!L62,"")</f>
        <v/>
      </c>
      <c r="AZ67" s="140" t="str">
        <f>IF(Βραχίονες!C62&lt;&gt;"",Υπολογισμοί!K62+Υπολογισμοί!L62,"")</f>
        <v/>
      </c>
      <c r="BB67" s="139" t="str">
        <f>IF('Λοιπός Εξοπλισμός'!A62&lt;&gt;"",'Λοιπός Εξοπλισμός'!A62,"")</f>
        <v/>
      </c>
      <c r="BC67" s="137" t="str">
        <f>IF('Λοιπός Εξοπλισμός'!B62&lt;&gt;"",'Λοιπός Εξοπλισμός'!B62,"")</f>
        <v/>
      </c>
      <c r="BD67" s="137" t="str">
        <f>IF('Λοιπός Εξοπλισμός'!C62&lt;&gt;"",'Λοιπός Εξοπλισμός'!C62,"")</f>
        <v/>
      </c>
      <c r="BE67" s="137" t="str">
        <f>IF('Λοιπός Εξοπλισμός'!G62&lt;&gt;"",'Λοιπός Εξοπλισμός'!G62,"")</f>
        <v/>
      </c>
      <c r="BF67" s="137" t="str">
        <f>IF('Λοιπός Εξοπλισμός'!H62&lt;&gt;"",'Λοιπός Εξοπλισμός'!H62,"")</f>
        <v/>
      </c>
      <c r="BG67" s="362" t="str">
        <f t="shared" si="25"/>
        <v/>
      </c>
    </row>
    <row r="68" spans="1:59" x14ac:dyDescent="0.2">
      <c r="A68" s="139" t="str">
        <f>IF('Συμβατικά ΦΣ'!B63&lt;&gt;"",'Συμβατικά ΦΣ'!C63,"")</f>
        <v/>
      </c>
      <c r="B68" s="137" t="str">
        <f>IF('Συμβατικά ΦΣ'!B63&lt;&gt;"",'Συμβατικά ΦΣ'!I63,"")</f>
        <v/>
      </c>
      <c r="C68" s="140" t="str">
        <f>IF('Συμβατικά ΦΣ'!B63&lt;&gt;"",'Συμβατικά ΦΣ'!J63,"")</f>
        <v/>
      </c>
      <c r="D68" s="141" t="str">
        <f>IF('Συμβατικά ΦΣ'!B63&lt;&gt;"",'Συμβατικά ΦΣ'!L63,"")</f>
        <v/>
      </c>
      <c r="E68" s="137" t="str">
        <f>IF('Συμβατικά ΦΣ'!B63&lt;&gt;"",'Συμβατικά ΦΣ'!K63,"")</f>
        <v/>
      </c>
      <c r="G68" s="139" t="str">
        <f t="shared" si="0"/>
        <v/>
      </c>
      <c r="H68" s="136" t="str">
        <f t="shared" si="1"/>
        <v/>
      </c>
      <c r="I68" s="140" t="str">
        <f t="shared" si="2"/>
        <v/>
      </c>
      <c r="J68" s="141" t="str">
        <f t="shared" si="3"/>
        <v/>
      </c>
      <c r="K68" s="141" t="str">
        <f t="shared" si="4"/>
        <v/>
      </c>
      <c r="L68" s="140" t="str">
        <f>IF(G68&lt;&gt;"",'Γενικά Δεδομένα'!$I$6*365,"")</f>
        <v/>
      </c>
      <c r="M68" s="144" t="str">
        <f>IF(G68&lt;&gt;"",Υπολογισμοί!G63,"")</f>
        <v/>
      </c>
      <c r="N68" s="145" t="str">
        <f>IF(G68&lt;&gt;"",'Γενικά Δεδομένα'!$I$4,"")</f>
        <v/>
      </c>
      <c r="O68" s="144" t="str">
        <f>IF(G68&lt;&gt;"",M68*'Γενικά Δεδομένα'!$I$4,"")</f>
        <v/>
      </c>
      <c r="Q68" s="155" t="str">
        <f t="shared" si="5"/>
        <v/>
      </c>
      <c r="R68" s="156" t="str">
        <f t="shared" si="6"/>
        <v/>
      </c>
      <c r="S68" s="157" t="str">
        <f t="shared" si="7"/>
        <v/>
      </c>
      <c r="T68" s="158"/>
      <c r="U68" s="159" t="str">
        <f>IF(Q68&lt;&gt;"",'Νέα ΦΣ'!D63,"")</f>
        <v/>
      </c>
      <c r="V68" s="148" t="str">
        <f>IF(Q68&lt;&gt;"",'Νέα ΦΣ'!M63,"")</f>
        <v/>
      </c>
      <c r="W68" s="148" t="str">
        <f t="shared" si="8"/>
        <v/>
      </c>
      <c r="X68" s="148" t="str">
        <f>IF(Q68&lt;&gt;"",'Νέα ΦΣ'!O63,"")</f>
        <v/>
      </c>
      <c r="Y68" s="141" t="str">
        <f t="shared" si="9"/>
        <v/>
      </c>
      <c r="AA68" s="139" t="str">
        <f t="shared" si="10"/>
        <v/>
      </c>
      <c r="AB68" s="136" t="str">
        <f t="shared" si="11"/>
        <v/>
      </c>
      <c r="AC68" s="136" t="str">
        <f t="shared" si="12"/>
        <v/>
      </c>
      <c r="AD68" s="136" t="str">
        <f t="shared" si="13"/>
        <v/>
      </c>
      <c r="AE68" s="136" t="str">
        <f t="shared" si="14"/>
        <v/>
      </c>
      <c r="AF68" s="141" t="str">
        <f t="shared" si="15"/>
        <v/>
      </c>
      <c r="AG68" s="136" t="str">
        <f t="shared" si="16"/>
        <v/>
      </c>
      <c r="AH68" s="144" t="str">
        <f t="shared" si="17"/>
        <v/>
      </c>
      <c r="AI68" s="144" t="str">
        <f>IF(AA68&lt;&gt;"",Υπολογισμοί!H63,"")</f>
        <v/>
      </c>
      <c r="AJ68" s="146" t="str">
        <f>IF(AA68&lt;&gt;"",'Γενικά Δεδομένα'!$I$4,"")</f>
        <v/>
      </c>
      <c r="AK68" s="144" t="str">
        <f t="shared" si="18"/>
        <v/>
      </c>
      <c r="AM68" s="160"/>
      <c r="AO68" s="159" t="str">
        <f t="shared" si="19"/>
        <v/>
      </c>
      <c r="AP68" s="148" t="str">
        <f t="shared" si="20"/>
        <v/>
      </c>
      <c r="AQ68" s="148" t="str">
        <f t="shared" si="21"/>
        <v/>
      </c>
      <c r="AR68" s="148" t="str">
        <f t="shared" si="22"/>
        <v/>
      </c>
      <c r="AS68" s="141" t="str">
        <f>IF(AO68&lt;&gt;"",'Νέα ΦΣ'!I63+'Νέα ΦΣ'!J63,"")</f>
        <v/>
      </c>
      <c r="AT68" s="140" t="str">
        <f>IF(AO68&lt;&gt;"",'Νέα ΦΣ'!N63,"")</f>
        <v/>
      </c>
      <c r="AU68" s="140" t="str">
        <f>IF(AO68&lt;&gt;"",Υπολογισμοί!J63,"")</f>
        <v/>
      </c>
      <c r="AW68" s="148" t="str">
        <f>IF(Βραχίονες!C63&lt;&gt;"",Βραχίονες!F63+Βραχίονες!G63,"")</f>
        <v/>
      </c>
      <c r="AX68" s="140" t="str">
        <f>IF(Βραχίονες!C63&lt;&gt;"",Υπολογισμοί!K63,"")</f>
        <v/>
      </c>
      <c r="AY68" s="140" t="str">
        <f>IF(Βραχίονες!C63&lt;&gt;"",Υπολογισμοί!L63,"")</f>
        <v/>
      </c>
      <c r="AZ68" s="140" t="str">
        <f>IF(Βραχίονες!C63&lt;&gt;"",Υπολογισμοί!K63+Υπολογισμοί!L63,"")</f>
        <v/>
      </c>
      <c r="BB68" s="139" t="str">
        <f>IF('Λοιπός Εξοπλισμός'!A63&lt;&gt;"",'Λοιπός Εξοπλισμός'!A63,"")</f>
        <v/>
      </c>
      <c r="BC68" s="137" t="str">
        <f>IF('Λοιπός Εξοπλισμός'!B63&lt;&gt;"",'Λοιπός Εξοπλισμός'!B63,"")</f>
        <v/>
      </c>
      <c r="BD68" s="137" t="str">
        <f>IF('Λοιπός Εξοπλισμός'!C63&lt;&gt;"",'Λοιπός Εξοπλισμός'!C63,"")</f>
        <v/>
      </c>
      <c r="BE68" s="137" t="str">
        <f>IF('Λοιπός Εξοπλισμός'!G63&lt;&gt;"",'Λοιπός Εξοπλισμός'!G63,"")</f>
        <v/>
      </c>
      <c r="BF68" s="137" t="str">
        <f>IF('Λοιπός Εξοπλισμός'!H63&lt;&gt;"",'Λοιπός Εξοπλισμός'!H63,"")</f>
        <v/>
      </c>
      <c r="BG68" s="362" t="str">
        <f t="shared" si="25"/>
        <v/>
      </c>
    </row>
    <row r="69" spans="1:59" x14ac:dyDescent="0.2">
      <c r="A69" s="139" t="str">
        <f>IF('Συμβατικά ΦΣ'!B64&lt;&gt;"",'Συμβατικά ΦΣ'!C64,"")</f>
        <v/>
      </c>
      <c r="B69" s="137" t="str">
        <f>IF('Συμβατικά ΦΣ'!B64&lt;&gt;"",'Συμβατικά ΦΣ'!I64,"")</f>
        <v/>
      </c>
      <c r="C69" s="140" t="str">
        <f>IF('Συμβατικά ΦΣ'!B64&lt;&gt;"",'Συμβατικά ΦΣ'!J64,"")</f>
        <v/>
      </c>
      <c r="D69" s="141" t="str">
        <f>IF('Συμβατικά ΦΣ'!B64&lt;&gt;"",'Συμβατικά ΦΣ'!L64,"")</f>
        <v/>
      </c>
      <c r="E69" s="137" t="str">
        <f>IF('Συμβατικά ΦΣ'!B64&lt;&gt;"",'Συμβατικά ΦΣ'!K64,"")</f>
        <v/>
      </c>
      <c r="G69" s="139" t="str">
        <f t="shared" si="0"/>
        <v/>
      </c>
      <c r="H69" s="136" t="str">
        <f t="shared" si="1"/>
        <v/>
      </c>
      <c r="I69" s="140" t="str">
        <f t="shared" si="2"/>
        <v/>
      </c>
      <c r="J69" s="141" t="str">
        <f t="shared" si="3"/>
        <v/>
      </c>
      <c r="K69" s="141" t="str">
        <f t="shared" si="4"/>
        <v/>
      </c>
      <c r="L69" s="140" t="str">
        <f>IF(G69&lt;&gt;"",'Γενικά Δεδομένα'!$I$6*365,"")</f>
        <v/>
      </c>
      <c r="M69" s="144" t="str">
        <f>IF(G69&lt;&gt;"",Υπολογισμοί!G64,"")</f>
        <v/>
      </c>
      <c r="N69" s="145" t="str">
        <f>IF(G69&lt;&gt;"",'Γενικά Δεδομένα'!$I$4,"")</f>
        <v/>
      </c>
      <c r="O69" s="144" t="str">
        <f>IF(G69&lt;&gt;"",M69*'Γενικά Δεδομένα'!$I$4,"")</f>
        <v/>
      </c>
      <c r="Q69" s="155" t="str">
        <f t="shared" si="5"/>
        <v/>
      </c>
      <c r="R69" s="156" t="str">
        <f t="shared" si="6"/>
        <v/>
      </c>
      <c r="S69" s="157" t="str">
        <f t="shared" si="7"/>
        <v/>
      </c>
      <c r="T69" s="158"/>
      <c r="U69" s="159" t="str">
        <f>IF(Q69&lt;&gt;"",'Νέα ΦΣ'!D64,"")</f>
        <v/>
      </c>
      <c r="V69" s="148" t="str">
        <f>IF(Q69&lt;&gt;"",'Νέα ΦΣ'!M64,"")</f>
        <v/>
      </c>
      <c r="W69" s="148" t="str">
        <f t="shared" si="8"/>
        <v/>
      </c>
      <c r="X69" s="148" t="str">
        <f>IF(Q69&lt;&gt;"",'Νέα ΦΣ'!O64,"")</f>
        <v/>
      </c>
      <c r="Y69" s="141" t="str">
        <f t="shared" si="9"/>
        <v/>
      </c>
      <c r="AA69" s="139" t="str">
        <f t="shared" si="10"/>
        <v/>
      </c>
      <c r="AB69" s="136" t="str">
        <f t="shared" si="11"/>
        <v/>
      </c>
      <c r="AC69" s="136" t="str">
        <f t="shared" si="12"/>
        <v/>
      </c>
      <c r="AD69" s="136" t="str">
        <f t="shared" si="13"/>
        <v/>
      </c>
      <c r="AE69" s="136" t="str">
        <f t="shared" si="14"/>
        <v/>
      </c>
      <c r="AF69" s="141" t="str">
        <f t="shared" si="15"/>
        <v/>
      </c>
      <c r="AG69" s="136" t="str">
        <f t="shared" si="16"/>
        <v/>
      </c>
      <c r="AH69" s="144" t="str">
        <f t="shared" si="17"/>
        <v/>
      </c>
      <c r="AI69" s="144" t="str">
        <f>IF(AA69&lt;&gt;"",Υπολογισμοί!H64,"")</f>
        <v/>
      </c>
      <c r="AJ69" s="146" t="str">
        <f>IF(AA69&lt;&gt;"",'Γενικά Δεδομένα'!$I$4,"")</f>
        <v/>
      </c>
      <c r="AK69" s="144" t="str">
        <f t="shared" si="18"/>
        <v/>
      </c>
      <c r="AM69" s="160"/>
      <c r="AO69" s="159" t="str">
        <f t="shared" si="19"/>
        <v/>
      </c>
      <c r="AP69" s="148" t="str">
        <f t="shared" si="20"/>
        <v/>
      </c>
      <c r="AQ69" s="148" t="str">
        <f t="shared" si="21"/>
        <v/>
      </c>
      <c r="AR69" s="148" t="str">
        <f t="shared" si="22"/>
        <v/>
      </c>
      <c r="AS69" s="141" t="str">
        <f>IF(AO69&lt;&gt;"",'Νέα ΦΣ'!I64+'Νέα ΦΣ'!J64,"")</f>
        <v/>
      </c>
      <c r="AT69" s="140" t="str">
        <f>IF(AO69&lt;&gt;"",'Νέα ΦΣ'!N64,"")</f>
        <v/>
      </c>
      <c r="AU69" s="140" t="str">
        <f>IF(AO69&lt;&gt;"",Υπολογισμοί!J64,"")</f>
        <v/>
      </c>
      <c r="AW69" s="148" t="str">
        <f>IF(Βραχίονες!C64&lt;&gt;"",Βραχίονες!F64+Βραχίονες!G64,"")</f>
        <v/>
      </c>
      <c r="AX69" s="140" t="str">
        <f>IF(Βραχίονες!C64&lt;&gt;"",Υπολογισμοί!K64,"")</f>
        <v/>
      </c>
      <c r="AY69" s="140" t="str">
        <f>IF(Βραχίονες!C64&lt;&gt;"",Υπολογισμοί!L64,"")</f>
        <v/>
      </c>
      <c r="AZ69" s="140" t="str">
        <f>IF(Βραχίονες!C64&lt;&gt;"",Υπολογισμοί!K64+Υπολογισμοί!L64,"")</f>
        <v/>
      </c>
      <c r="BB69" s="139" t="str">
        <f>IF('Λοιπός Εξοπλισμός'!A64&lt;&gt;"",'Λοιπός Εξοπλισμός'!A64,"")</f>
        <v/>
      </c>
      <c r="BC69" s="137" t="str">
        <f>IF('Λοιπός Εξοπλισμός'!B64&lt;&gt;"",'Λοιπός Εξοπλισμός'!B64,"")</f>
        <v/>
      </c>
      <c r="BD69" s="137" t="str">
        <f>IF('Λοιπός Εξοπλισμός'!C64&lt;&gt;"",'Λοιπός Εξοπλισμός'!C64,"")</f>
        <v/>
      </c>
      <c r="BE69" s="137" t="str">
        <f>IF('Λοιπός Εξοπλισμός'!G64&lt;&gt;"",'Λοιπός Εξοπλισμός'!G64,"")</f>
        <v/>
      </c>
      <c r="BF69" s="137" t="str">
        <f>IF('Λοιπός Εξοπλισμός'!H64&lt;&gt;"",'Λοιπός Εξοπλισμός'!H64,"")</f>
        <v/>
      </c>
      <c r="BG69" s="362" t="str">
        <f t="shared" si="25"/>
        <v/>
      </c>
    </row>
    <row r="70" spans="1:59" x14ac:dyDescent="0.2">
      <c r="A70" s="139" t="str">
        <f>IF('Συμβατικά ΦΣ'!B65&lt;&gt;"",'Συμβατικά ΦΣ'!C65,"")</f>
        <v/>
      </c>
      <c r="B70" s="137" t="str">
        <f>IF('Συμβατικά ΦΣ'!B65&lt;&gt;"",'Συμβατικά ΦΣ'!I65,"")</f>
        <v/>
      </c>
      <c r="C70" s="140" t="str">
        <f>IF('Συμβατικά ΦΣ'!B65&lt;&gt;"",'Συμβατικά ΦΣ'!J65,"")</f>
        <v/>
      </c>
      <c r="D70" s="141" t="str">
        <f>IF('Συμβατικά ΦΣ'!B65&lt;&gt;"",'Συμβατικά ΦΣ'!L65,"")</f>
        <v/>
      </c>
      <c r="E70" s="137" t="str">
        <f>IF('Συμβατικά ΦΣ'!B65&lt;&gt;"",'Συμβατικά ΦΣ'!K65,"")</f>
        <v/>
      </c>
      <c r="G70" s="139" t="str">
        <f t="shared" si="0"/>
        <v/>
      </c>
      <c r="H70" s="136" t="str">
        <f t="shared" si="1"/>
        <v/>
      </c>
      <c r="I70" s="140" t="str">
        <f t="shared" si="2"/>
        <v/>
      </c>
      <c r="J70" s="141" t="str">
        <f t="shared" si="3"/>
        <v/>
      </c>
      <c r="K70" s="141" t="str">
        <f t="shared" si="4"/>
        <v/>
      </c>
      <c r="L70" s="140" t="str">
        <f>IF(G70&lt;&gt;"",'Γενικά Δεδομένα'!$I$6*365,"")</f>
        <v/>
      </c>
      <c r="M70" s="144" t="str">
        <f>IF(G70&lt;&gt;"",Υπολογισμοί!G65,"")</f>
        <v/>
      </c>
      <c r="N70" s="145" t="str">
        <f>IF(G70&lt;&gt;"",'Γενικά Δεδομένα'!$I$4,"")</f>
        <v/>
      </c>
      <c r="O70" s="144" t="str">
        <f>IF(G70&lt;&gt;"",M70*'Γενικά Δεδομένα'!$I$4,"")</f>
        <v/>
      </c>
      <c r="Q70" s="155" t="str">
        <f t="shared" si="5"/>
        <v/>
      </c>
      <c r="R70" s="156" t="str">
        <f t="shared" si="6"/>
        <v/>
      </c>
      <c r="S70" s="157" t="str">
        <f t="shared" si="7"/>
        <v/>
      </c>
      <c r="T70" s="158"/>
      <c r="U70" s="159" t="str">
        <f>IF(Q70&lt;&gt;"",'Νέα ΦΣ'!D65,"")</f>
        <v/>
      </c>
      <c r="V70" s="148" t="str">
        <f>IF(Q70&lt;&gt;"",'Νέα ΦΣ'!M65,"")</f>
        <v/>
      </c>
      <c r="W70" s="148" t="str">
        <f t="shared" si="8"/>
        <v/>
      </c>
      <c r="X70" s="148" t="str">
        <f>IF(Q70&lt;&gt;"",'Νέα ΦΣ'!O65,"")</f>
        <v/>
      </c>
      <c r="Y70" s="141" t="str">
        <f t="shared" si="9"/>
        <v/>
      </c>
      <c r="AA70" s="139" t="str">
        <f t="shared" si="10"/>
        <v/>
      </c>
      <c r="AB70" s="136" t="str">
        <f t="shared" si="11"/>
        <v/>
      </c>
      <c r="AC70" s="136" t="str">
        <f t="shared" si="12"/>
        <v/>
      </c>
      <c r="AD70" s="136" t="str">
        <f t="shared" si="13"/>
        <v/>
      </c>
      <c r="AE70" s="136" t="str">
        <f t="shared" si="14"/>
        <v/>
      </c>
      <c r="AF70" s="141" t="str">
        <f t="shared" si="15"/>
        <v/>
      </c>
      <c r="AG70" s="136" t="str">
        <f t="shared" si="16"/>
        <v/>
      </c>
      <c r="AH70" s="144" t="str">
        <f t="shared" si="17"/>
        <v/>
      </c>
      <c r="AI70" s="144" t="str">
        <f>IF(AA70&lt;&gt;"",Υπολογισμοί!H65,"")</f>
        <v/>
      </c>
      <c r="AJ70" s="146" t="str">
        <f>IF(AA70&lt;&gt;"",'Γενικά Δεδομένα'!$I$4,"")</f>
        <v/>
      </c>
      <c r="AK70" s="144" t="str">
        <f t="shared" si="18"/>
        <v/>
      </c>
      <c r="AM70" s="160"/>
      <c r="AO70" s="159" t="str">
        <f t="shared" si="19"/>
        <v/>
      </c>
      <c r="AP70" s="148" t="str">
        <f t="shared" si="20"/>
        <v/>
      </c>
      <c r="AQ70" s="148" t="str">
        <f t="shared" si="21"/>
        <v/>
      </c>
      <c r="AR70" s="148" t="str">
        <f t="shared" si="22"/>
        <v/>
      </c>
      <c r="AS70" s="141" t="str">
        <f>IF(AO70&lt;&gt;"",'Νέα ΦΣ'!I65+'Νέα ΦΣ'!J65,"")</f>
        <v/>
      </c>
      <c r="AT70" s="140" t="str">
        <f>IF(AO70&lt;&gt;"",'Νέα ΦΣ'!N65,"")</f>
        <v/>
      </c>
      <c r="AU70" s="140" t="str">
        <f>IF(AO70&lt;&gt;"",Υπολογισμοί!J65,"")</f>
        <v/>
      </c>
      <c r="AW70" s="148" t="str">
        <f>IF(Βραχίονες!C65&lt;&gt;"",Βραχίονες!F65+Βραχίονες!G65,"")</f>
        <v/>
      </c>
      <c r="AX70" s="140" t="str">
        <f>IF(Βραχίονες!C65&lt;&gt;"",Υπολογισμοί!K65,"")</f>
        <v/>
      </c>
      <c r="AY70" s="140" t="str">
        <f>IF(Βραχίονες!C65&lt;&gt;"",Υπολογισμοί!L65,"")</f>
        <v/>
      </c>
      <c r="AZ70" s="140" t="str">
        <f>IF(Βραχίονες!C65&lt;&gt;"",Υπολογισμοί!K65+Υπολογισμοί!L65,"")</f>
        <v/>
      </c>
      <c r="BB70" s="139" t="str">
        <f>IF('Λοιπός Εξοπλισμός'!A65&lt;&gt;"",'Λοιπός Εξοπλισμός'!A65,"")</f>
        <v/>
      </c>
      <c r="BC70" s="137" t="str">
        <f>IF('Λοιπός Εξοπλισμός'!B65&lt;&gt;"",'Λοιπός Εξοπλισμός'!B65,"")</f>
        <v/>
      </c>
      <c r="BD70" s="137" t="str">
        <f>IF('Λοιπός Εξοπλισμός'!C65&lt;&gt;"",'Λοιπός Εξοπλισμός'!C65,"")</f>
        <v/>
      </c>
      <c r="BE70" s="137" t="str">
        <f>IF('Λοιπός Εξοπλισμός'!G65&lt;&gt;"",'Λοιπός Εξοπλισμός'!G65,"")</f>
        <v/>
      </c>
      <c r="BF70" s="137" t="str">
        <f>IF('Λοιπός Εξοπλισμός'!H65&lt;&gt;"",'Λοιπός Εξοπλισμός'!H65,"")</f>
        <v/>
      </c>
      <c r="BG70" s="362" t="str">
        <f t="shared" si="25"/>
        <v/>
      </c>
    </row>
    <row r="71" spans="1:59" x14ac:dyDescent="0.2">
      <c r="A71" s="139" t="str">
        <f>IF('Συμβατικά ΦΣ'!B66&lt;&gt;"",'Συμβατικά ΦΣ'!C66,"")</f>
        <v/>
      </c>
      <c r="B71" s="137" t="str">
        <f>IF('Συμβατικά ΦΣ'!B66&lt;&gt;"",'Συμβατικά ΦΣ'!I66,"")</f>
        <v/>
      </c>
      <c r="C71" s="140" t="str">
        <f>IF('Συμβατικά ΦΣ'!B66&lt;&gt;"",'Συμβατικά ΦΣ'!J66,"")</f>
        <v/>
      </c>
      <c r="D71" s="141" t="str">
        <f>IF('Συμβατικά ΦΣ'!B66&lt;&gt;"",'Συμβατικά ΦΣ'!L66,"")</f>
        <v/>
      </c>
      <c r="E71" s="137" t="str">
        <f>IF('Συμβατικά ΦΣ'!B66&lt;&gt;"",'Συμβατικά ΦΣ'!K66,"")</f>
        <v/>
      </c>
      <c r="G71" s="139" t="str">
        <f t="shared" si="0"/>
        <v/>
      </c>
      <c r="H71" s="136" t="str">
        <f t="shared" si="1"/>
        <v/>
      </c>
      <c r="I71" s="140" t="str">
        <f t="shared" si="2"/>
        <v/>
      </c>
      <c r="J71" s="141" t="str">
        <f t="shared" si="3"/>
        <v/>
      </c>
      <c r="K71" s="141" t="str">
        <f t="shared" si="4"/>
        <v/>
      </c>
      <c r="L71" s="140" t="str">
        <f>IF(G71&lt;&gt;"",'Γενικά Δεδομένα'!$I$6*365,"")</f>
        <v/>
      </c>
      <c r="M71" s="144" t="str">
        <f>IF(G71&lt;&gt;"",Υπολογισμοί!G66,"")</f>
        <v/>
      </c>
      <c r="N71" s="145" t="str">
        <f>IF(G71&lt;&gt;"",'Γενικά Δεδομένα'!$I$4,"")</f>
        <v/>
      </c>
      <c r="O71" s="144" t="str">
        <f>IF(G71&lt;&gt;"",M71*'Γενικά Δεδομένα'!$I$4,"")</f>
        <v/>
      </c>
      <c r="Q71" s="155" t="str">
        <f t="shared" si="5"/>
        <v/>
      </c>
      <c r="R71" s="156" t="str">
        <f t="shared" si="6"/>
        <v/>
      </c>
      <c r="S71" s="157" t="str">
        <f t="shared" si="7"/>
        <v/>
      </c>
      <c r="T71" s="158"/>
      <c r="U71" s="159" t="str">
        <f>IF(Q71&lt;&gt;"",'Νέα ΦΣ'!D66,"")</f>
        <v/>
      </c>
      <c r="V71" s="148" t="str">
        <f>IF(Q71&lt;&gt;"",'Νέα ΦΣ'!M66,"")</f>
        <v/>
      </c>
      <c r="W71" s="148" t="str">
        <f t="shared" si="8"/>
        <v/>
      </c>
      <c r="X71" s="148" t="str">
        <f>IF(Q71&lt;&gt;"",'Νέα ΦΣ'!O66,"")</f>
        <v/>
      </c>
      <c r="Y71" s="141" t="str">
        <f t="shared" si="9"/>
        <v/>
      </c>
      <c r="AA71" s="139" t="str">
        <f t="shared" si="10"/>
        <v/>
      </c>
      <c r="AB71" s="136" t="str">
        <f t="shared" si="11"/>
        <v/>
      </c>
      <c r="AC71" s="136" t="str">
        <f t="shared" si="12"/>
        <v/>
      </c>
      <c r="AD71" s="136" t="str">
        <f t="shared" si="13"/>
        <v/>
      </c>
      <c r="AE71" s="136" t="str">
        <f t="shared" si="14"/>
        <v/>
      </c>
      <c r="AF71" s="141" t="str">
        <f t="shared" si="15"/>
        <v/>
      </c>
      <c r="AG71" s="136" t="str">
        <f t="shared" si="16"/>
        <v/>
      </c>
      <c r="AH71" s="144" t="str">
        <f t="shared" si="17"/>
        <v/>
      </c>
      <c r="AI71" s="144" t="str">
        <f>IF(AA71&lt;&gt;"",Υπολογισμοί!H66,"")</f>
        <v/>
      </c>
      <c r="AJ71" s="146" t="str">
        <f>IF(AA71&lt;&gt;"",'Γενικά Δεδομένα'!$I$4,"")</f>
        <v/>
      </c>
      <c r="AK71" s="144" t="str">
        <f t="shared" si="18"/>
        <v/>
      </c>
      <c r="AM71" s="160"/>
      <c r="AO71" s="159" t="str">
        <f t="shared" si="19"/>
        <v/>
      </c>
      <c r="AP71" s="148" t="str">
        <f t="shared" si="20"/>
        <v/>
      </c>
      <c r="AQ71" s="148" t="str">
        <f t="shared" si="21"/>
        <v/>
      </c>
      <c r="AR71" s="148" t="str">
        <f t="shared" si="22"/>
        <v/>
      </c>
      <c r="AS71" s="141" t="str">
        <f>IF(AO71&lt;&gt;"",'Νέα ΦΣ'!I66+'Νέα ΦΣ'!J66,"")</f>
        <v/>
      </c>
      <c r="AT71" s="140" t="str">
        <f>IF(AO71&lt;&gt;"",'Νέα ΦΣ'!N66,"")</f>
        <v/>
      </c>
      <c r="AU71" s="140" t="str">
        <f>IF(AO71&lt;&gt;"",Υπολογισμοί!J66,"")</f>
        <v/>
      </c>
      <c r="AW71" s="148" t="str">
        <f>IF(Βραχίονες!C66&lt;&gt;"",Βραχίονες!F66+Βραχίονες!G66,"")</f>
        <v/>
      </c>
      <c r="AX71" s="140" t="str">
        <f>IF(Βραχίονες!C66&lt;&gt;"",Υπολογισμοί!K66,"")</f>
        <v/>
      </c>
      <c r="AY71" s="140" t="str">
        <f>IF(Βραχίονες!C66&lt;&gt;"",Υπολογισμοί!L66,"")</f>
        <v/>
      </c>
      <c r="AZ71" s="140" t="str">
        <f>IF(Βραχίονες!C66&lt;&gt;"",Υπολογισμοί!K66+Υπολογισμοί!L66,"")</f>
        <v/>
      </c>
      <c r="BB71" s="139" t="str">
        <f>IF('Λοιπός Εξοπλισμός'!A66&lt;&gt;"",'Λοιπός Εξοπλισμός'!A66,"")</f>
        <v/>
      </c>
      <c r="BC71" s="137" t="str">
        <f>IF('Λοιπός Εξοπλισμός'!B66&lt;&gt;"",'Λοιπός Εξοπλισμός'!B66,"")</f>
        <v/>
      </c>
      <c r="BD71" s="137" t="str">
        <f>IF('Λοιπός Εξοπλισμός'!C66&lt;&gt;"",'Λοιπός Εξοπλισμός'!C66,"")</f>
        <v/>
      </c>
      <c r="BE71" s="137" t="str">
        <f>IF('Λοιπός Εξοπλισμός'!G66&lt;&gt;"",'Λοιπός Εξοπλισμός'!G66,"")</f>
        <v/>
      </c>
      <c r="BF71" s="137" t="str">
        <f>IF('Λοιπός Εξοπλισμός'!H66&lt;&gt;"",'Λοιπός Εξοπλισμός'!H66,"")</f>
        <v/>
      </c>
      <c r="BG71" s="362" t="str">
        <f t="shared" si="25"/>
        <v/>
      </c>
    </row>
    <row r="72" spans="1:59" x14ac:dyDescent="0.2">
      <c r="A72" s="139" t="str">
        <f>IF('Συμβατικά ΦΣ'!B67&lt;&gt;"",'Συμβατικά ΦΣ'!C67,"")</f>
        <v/>
      </c>
      <c r="B72" s="137" t="str">
        <f>IF('Συμβατικά ΦΣ'!B67&lt;&gt;"",'Συμβατικά ΦΣ'!I67,"")</f>
        <v/>
      </c>
      <c r="C72" s="140" t="str">
        <f>IF('Συμβατικά ΦΣ'!B67&lt;&gt;"",'Συμβατικά ΦΣ'!J67,"")</f>
        <v/>
      </c>
      <c r="D72" s="141" t="str">
        <f>IF('Συμβατικά ΦΣ'!B67&lt;&gt;"",'Συμβατικά ΦΣ'!L67,"")</f>
        <v/>
      </c>
      <c r="E72" s="137" t="str">
        <f>IF('Συμβατικά ΦΣ'!B67&lt;&gt;"",'Συμβατικά ΦΣ'!K67,"")</f>
        <v/>
      </c>
      <c r="G72" s="139" t="str">
        <f t="shared" si="0"/>
        <v/>
      </c>
      <c r="H72" s="136" t="str">
        <f t="shared" si="1"/>
        <v/>
      </c>
      <c r="I72" s="140" t="str">
        <f t="shared" si="2"/>
        <v/>
      </c>
      <c r="J72" s="141" t="str">
        <f t="shared" si="3"/>
        <v/>
      </c>
      <c r="K72" s="141" t="str">
        <f t="shared" si="4"/>
        <v/>
      </c>
      <c r="L72" s="140" t="str">
        <f>IF(G72&lt;&gt;"",'Γενικά Δεδομένα'!$I$6*365,"")</f>
        <v/>
      </c>
      <c r="M72" s="144" t="str">
        <f>IF(G72&lt;&gt;"",Υπολογισμοί!G67,"")</f>
        <v/>
      </c>
      <c r="N72" s="145" t="str">
        <f>IF(G72&lt;&gt;"",'Γενικά Δεδομένα'!$I$4,"")</f>
        <v/>
      </c>
      <c r="O72" s="144" t="str">
        <f>IF(G72&lt;&gt;"",M72*'Γενικά Δεδομένα'!$I$4,"")</f>
        <v/>
      </c>
      <c r="Q72" s="155" t="str">
        <f t="shared" si="5"/>
        <v/>
      </c>
      <c r="R72" s="156" t="str">
        <f t="shared" si="6"/>
        <v/>
      </c>
      <c r="S72" s="157" t="str">
        <f t="shared" si="7"/>
        <v/>
      </c>
      <c r="T72" s="158"/>
      <c r="U72" s="159" t="str">
        <f>IF(Q72&lt;&gt;"",'Νέα ΦΣ'!D67,"")</f>
        <v/>
      </c>
      <c r="V72" s="148" t="str">
        <f>IF(Q72&lt;&gt;"",'Νέα ΦΣ'!M67,"")</f>
        <v/>
      </c>
      <c r="W72" s="148" t="str">
        <f t="shared" si="8"/>
        <v/>
      </c>
      <c r="X72" s="148" t="str">
        <f>IF(Q72&lt;&gt;"",'Νέα ΦΣ'!O67,"")</f>
        <v/>
      </c>
      <c r="Y72" s="141" t="str">
        <f t="shared" si="9"/>
        <v/>
      </c>
      <c r="AA72" s="139" t="str">
        <f t="shared" si="10"/>
        <v/>
      </c>
      <c r="AB72" s="136" t="str">
        <f t="shared" si="11"/>
        <v/>
      </c>
      <c r="AC72" s="136" t="str">
        <f t="shared" si="12"/>
        <v/>
      </c>
      <c r="AD72" s="136" t="str">
        <f t="shared" si="13"/>
        <v/>
      </c>
      <c r="AE72" s="136" t="str">
        <f t="shared" si="14"/>
        <v/>
      </c>
      <c r="AF72" s="141" t="str">
        <f t="shared" si="15"/>
        <v/>
      </c>
      <c r="AG72" s="136" t="str">
        <f t="shared" si="16"/>
        <v/>
      </c>
      <c r="AH72" s="144" t="str">
        <f t="shared" si="17"/>
        <v/>
      </c>
      <c r="AI72" s="144" t="str">
        <f>IF(AA72&lt;&gt;"",Υπολογισμοί!H67,"")</f>
        <v/>
      </c>
      <c r="AJ72" s="146" t="str">
        <f>IF(AA72&lt;&gt;"",'Γενικά Δεδομένα'!$I$4,"")</f>
        <v/>
      </c>
      <c r="AK72" s="144" t="str">
        <f t="shared" si="18"/>
        <v/>
      </c>
      <c r="AM72" s="160"/>
      <c r="AO72" s="159" t="str">
        <f t="shared" si="19"/>
        <v/>
      </c>
      <c r="AP72" s="148" t="str">
        <f t="shared" si="20"/>
        <v/>
      </c>
      <c r="AQ72" s="148" t="str">
        <f t="shared" si="21"/>
        <v/>
      </c>
      <c r="AR72" s="148" t="str">
        <f t="shared" si="22"/>
        <v/>
      </c>
      <c r="AS72" s="141" t="str">
        <f>IF(AO72&lt;&gt;"",'Νέα ΦΣ'!I67+'Νέα ΦΣ'!J67,"")</f>
        <v/>
      </c>
      <c r="AT72" s="140" t="str">
        <f>IF(AO72&lt;&gt;"",'Νέα ΦΣ'!N67,"")</f>
        <v/>
      </c>
      <c r="AU72" s="140" t="str">
        <f>IF(AO72&lt;&gt;"",Υπολογισμοί!J67,"")</f>
        <v/>
      </c>
      <c r="AW72" s="148" t="str">
        <f>IF(Βραχίονες!C67&lt;&gt;"",Βραχίονες!F67+Βραχίονες!G67,"")</f>
        <v/>
      </c>
      <c r="AX72" s="140" t="str">
        <f>IF(Βραχίονες!C67&lt;&gt;"",Υπολογισμοί!K67,"")</f>
        <v/>
      </c>
      <c r="AY72" s="140" t="str">
        <f>IF(Βραχίονες!C67&lt;&gt;"",Υπολογισμοί!L67,"")</f>
        <v/>
      </c>
      <c r="AZ72" s="140" t="str">
        <f>IF(Βραχίονες!C67&lt;&gt;"",Υπολογισμοί!K67+Υπολογισμοί!L67,"")</f>
        <v/>
      </c>
      <c r="BB72" s="139" t="str">
        <f>IF('Λοιπός Εξοπλισμός'!A67&lt;&gt;"",'Λοιπός Εξοπλισμός'!A67,"")</f>
        <v/>
      </c>
      <c r="BC72" s="137" t="str">
        <f>IF('Λοιπός Εξοπλισμός'!B67&lt;&gt;"",'Λοιπός Εξοπλισμός'!B67,"")</f>
        <v/>
      </c>
      <c r="BD72" s="137" t="str">
        <f>IF('Λοιπός Εξοπλισμός'!C67&lt;&gt;"",'Λοιπός Εξοπλισμός'!C67,"")</f>
        <v/>
      </c>
      <c r="BE72" s="137" t="str">
        <f>IF('Λοιπός Εξοπλισμός'!G67&lt;&gt;"",'Λοιπός Εξοπλισμός'!G67,"")</f>
        <v/>
      </c>
      <c r="BF72" s="137" t="str">
        <f>IF('Λοιπός Εξοπλισμός'!H67&lt;&gt;"",'Λοιπός Εξοπλισμός'!H67,"")</f>
        <v/>
      </c>
      <c r="BG72" s="362" t="str">
        <f t="shared" si="25"/>
        <v/>
      </c>
    </row>
    <row r="73" spans="1:59" x14ac:dyDescent="0.2">
      <c r="A73" s="139" t="str">
        <f>IF('Συμβατικά ΦΣ'!B68&lt;&gt;"",'Συμβατικά ΦΣ'!C68,"")</f>
        <v/>
      </c>
      <c r="B73" s="137" t="str">
        <f>IF('Συμβατικά ΦΣ'!B68&lt;&gt;"",'Συμβατικά ΦΣ'!I68,"")</f>
        <v/>
      </c>
      <c r="C73" s="140" t="str">
        <f>IF('Συμβατικά ΦΣ'!B68&lt;&gt;"",'Συμβατικά ΦΣ'!J68,"")</f>
        <v/>
      </c>
      <c r="D73" s="141" t="str">
        <f>IF('Συμβατικά ΦΣ'!B68&lt;&gt;"",'Συμβατικά ΦΣ'!L68,"")</f>
        <v/>
      </c>
      <c r="E73" s="137" t="str">
        <f>IF('Συμβατικά ΦΣ'!B68&lt;&gt;"",'Συμβατικά ΦΣ'!K68,"")</f>
        <v/>
      </c>
      <c r="G73" s="139" t="str">
        <f t="shared" si="0"/>
        <v/>
      </c>
      <c r="H73" s="136" t="str">
        <f t="shared" si="1"/>
        <v/>
      </c>
      <c r="I73" s="140" t="str">
        <f t="shared" si="2"/>
        <v/>
      </c>
      <c r="J73" s="141" t="str">
        <f t="shared" si="3"/>
        <v/>
      </c>
      <c r="K73" s="141" t="str">
        <f t="shared" si="4"/>
        <v/>
      </c>
      <c r="L73" s="140" t="str">
        <f>IF(G73&lt;&gt;"",'Γενικά Δεδομένα'!$I$6*365,"")</f>
        <v/>
      </c>
      <c r="M73" s="144" t="str">
        <f>IF(G73&lt;&gt;"",Υπολογισμοί!G68,"")</f>
        <v/>
      </c>
      <c r="N73" s="145" t="str">
        <f>IF(G73&lt;&gt;"",'Γενικά Δεδομένα'!$I$4,"")</f>
        <v/>
      </c>
      <c r="O73" s="144" t="str">
        <f>IF(G73&lt;&gt;"",M73*'Γενικά Δεδομένα'!$I$4,"")</f>
        <v/>
      </c>
      <c r="Q73" s="155" t="str">
        <f t="shared" si="5"/>
        <v/>
      </c>
      <c r="R73" s="156" t="str">
        <f t="shared" si="6"/>
        <v/>
      </c>
      <c r="S73" s="157" t="str">
        <f t="shared" si="7"/>
        <v/>
      </c>
      <c r="T73" s="158"/>
      <c r="U73" s="159" t="str">
        <f>IF(Q73&lt;&gt;"",'Νέα ΦΣ'!D68,"")</f>
        <v/>
      </c>
      <c r="V73" s="148" t="str">
        <f>IF(Q73&lt;&gt;"",'Νέα ΦΣ'!M68,"")</f>
        <v/>
      </c>
      <c r="W73" s="148" t="str">
        <f t="shared" si="8"/>
        <v/>
      </c>
      <c r="X73" s="148" t="str">
        <f>IF(Q73&lt;&gt;"",'Νέα ΦΣ'!O68,"")</f>
        <v/>
      </c>
      <c r="Y73" s="141" t="str">
        <f t="shared" si="9"/>
        <v/>
      </c>
      <c r="AA73" s="139" t="str">
        <f t="shared" si="10"/>
        <v/>
      </c>
      <c r="AB73" s="136" t="str">
        <f t="shared" si="11"/>
        <v/>
      </c>
      <c r="AC73" s="136" t="str">
        <f t="shared" si="12"/>
        <v/>
      </c>
      <c r="AD73" s="136" t="str">
        <f t="shared" si="13"/>
        <v/>
      </c>
      <c r="AE73" s="136" t="str">
        <f t="shared" si="14"/>
        <v/>
      </c>
      <c r="AF73" s="141" t="str">
        <f t="shared" si="15"/>
        <v/>
      </c>
      <c r="AG73" s="136" t="str">
        <f t="shared" si="16"/>
        <v/>
      </c>
      <c r="AH73" s="144" t="str">
        <f t="shared" si="17"/>
        <v/>
      </c>
      <c r="AI73" s="144" t="str">
        <f>IF(AA73&lt;&gt;"",Υπολογισμοί!H68,"")</f>
        <v/>
      </c>
      <c r="AJ73" s="146" t="str">
        <f>IF(AA73&lt;&gt;"",'Γενικά Δεδομένα'!$I$4,"")</f>
        <v/>
      </c>
      <c r="AK73" s="144" t="str">
        <f t="shared" si="18"/>
        <v/>
      </c>
      <c r="AM73" s="160"/>
      <c r="AO73" s="159" t="str">
        <f t="shared" si="19"/>
        <v/>
      </c>
      <c r="AP73" s="148" t="str">
        <f t="shared" si="20"/>
        <v/>
      </c>
      <c r="AQ73" s="148" t="str">
        <f t="shared" si="21"/>
        <v/>
      </c>
      <c r="AR73" s="148" t="str">
        <f t="shared" si="22"/>
        <v/>
      </c>
      <c r="AS73" s="141" t="str">
        <f>IF(AO73&lt;&gt;"",'Νέα ΦΣ'!I68+'Νέα ΦΣ'!J68,"")</f>
        <v/>
      </c>
      <c r="AT73" s="140" t="str">
        <f>IF(AO73&lt;&gt;"",'Νέα ΦΣ'!N68,"")</f>
        <v/>
      </c>
      <c r="AU73" s="140" t="str">
        <f>IF(AO73&lt;&gt;"",Υπολογισμοί!J68,"")</f>
        <v/>
      </c>
      <c r="AW73" s="148" t="str">
        <f>IF(Βραχίονες!C68&lt;&gt;"",Βραχίονες!F68+Βραχίονες!G68,"")</f>
        <v/>
      </c>
      <c r="AX73" s="140" t="str">
        <f>IF(Βραχίονες!C68&lt;&gt;"",Υπολογισμοί!K68,"")</f>
        <v/>
      </c>
      <c r="AY73" s="140" t="str">
        <f>IF(Βραχίονες!C68&lt;&gt;"",Υπολογισμοί!L68,"")</f>
        <v/>
      </c>
      <c r="AZ73" s="140" t="str">
        <f>IF(Βραχίονες!C68&lt;&gt;"",Υπολογισμοί!K68+Υπολογισμοί!L68,"")</f>
        <v/>
      </c>
      <c r="BB73" s="139" t="str">
        <f>IF('Λοιπός Εξοπλισμός'!A68&lt;&gt;"",'Λοιπός Εξοπλισμός'!A68,"")</f>
        <v/>
      </c>
      <c r="BC73" s="137" t="str">
        <f>IF('Λοιπός Εξοπλισμός'!B68&lt;&gt;"",'Λοιπός Εξοπλισμός'!B68,"")</f>
        <v/>
      </c>
      <c r="BD73" s="137" t="str">
        <f>IF('Λοιπός Εξοπλισμός'!C68&lt;&gt;"",'Λοιπός Εξοπλισμός'!C68,"")</f>
        <v/>
      </c>
      <c r="BE73" s="137" t="str">
        <f>IF('Λοιπός Εξοπλισμός'!G68&lt;&gt;"",'Λοιπός Εξοπλισμός'!G68,"")</f>
        <v/>
      </c>
      <c r="BF73" s="137" t="str">
        <f>IF('Λοιπός Εξοπλισμός'!H68&lt;&gt;"",'Λοιπός Εξοπλισμός'!H68,"")</f>
        <v/>
      </c>
      <c r="BG73" s="362" t="str">
        <f t="shared" si="25"/>
        <v/>
      </c>
    </row>
    <row r="74" spans="1:59" x14ac:dyDescent="0.2">
      <c r="A74" s="139" t="str">
        <f>IF('Συμβατικά ΦΣ'!B69&lt;&gt;"",'Συμβατικά ΦΣ'!C69,"")</f>
        <v/>
      </c>
      <c r="B74" s="137" t="str">
        <f>IF('Συμβατικά ΦΣ'!B69&lt;&gt;"",'Συμβατικά ΦΣ'!I69,"")</f>
        <v/>
      </c>
      <c r="C74" s="140" t="str">
        <f>IF('Συμβατικά ΦΣ'!B69&lt;&gt;"",'Συμβατικά ΦΣ'!J69,"")</f>
        <v/>
      </c>
      <c r="D74" s="141" t="str">
        <f>IF('Συμβατικά ΦΣ'!B69&lt;&gt;"",'Συμβατικά ΦΣ'!L69,"")</f>
        <v/>
      </c>
      <c r="E74" s="137" t="str">
        <f>IF('Συμβατικά ΦΣ'!B69&lt;&gt;"",'Συμβατικά ΦΣ'!K69,"")</f>
        <v/>
      </c>
      <c r="G74" s="139" t="str">
        <f t="shared" ref="G74:G108" si="26">IF(A74&lt;&gt;"",A74,"")</f>
        <v/>
      </c>
      <c r="H74" s="136" t="str">
        <f t="shared" ref="H74:H108" si="27">IF(G74&lt;&gt;"",B74,"")</f>
        <v/>
      </c>
      <c r="I74" s="140" t="str">
        <f t="shared" ref="I74:I108" si="28">IF(G74&lt;&gt;"",C74,"")</f>
        <v/>
      </c>
      <c r="J74" s="141" t="str">
        <f t="shared" ref="J74:J108" si="29">IF(G74&lt;&gt;"",D74,"")</f>
        <v/>
      </c>
      <c r="K74" s="141" t="str">
        <f t="shared" ref="K74:K108" si="30">IF(G74&lt;&gt;"",E74,"")</f>
        <v/>
      </c>
      <c r="L74" s="140" t="str">
        <f>IF(G74&lt;&gt;"",'Γενικά Δεδομένα'!$I$6*365,"")</f>
        <v/>
      </c>
      <c r="M74" s="144" t="str">
        <f>IF(G74&lt;&gt;"",Υπολογισμοί!G69,"")</f>
        <v/>
      </c>
      <c r="N74" s="145" t="str">
        <f>IF(G74&lt;&gt;"",'Γενικά Δεδομένα'!$I$4,"")</f>
        <v/>
      </c>
      <c r="O74" s="144" t="str">
        <f>IF(G74&lt;&gt;"",M74*'Γενικά Δεδομένα'!$I$4,"")</f>
        <v/>
      </c>
      <c r="Q74" s="155" t="str">
        <f t="shared" ref="Q74:Q108" si="31">IF(G74&lt;&gt;"",G74,"")</f>
        <v/>
      </c>
      <c r="R74" s="156" t="str">
        <f t="shared" ref="R74:R108" si="32">IF(Q74&lt;&gt;"",H74,"")</f>
        <v/>
      </c>
      <c r="S74" s="157" t="str">
        <f t="shared" ref="S74:S108" si="33">IF(Q74&lt;&gt;"",I74,"")</f>
        <v/>
      </c>
      <c r="T74" s="158"/>
      <c r="U74" s="159" t="str">
        <f>IF(Q74&lt;&gt;"",'Νέα ΦΣ'!D69,"")</f>
        <v/>
      </c>
      <c r="V74" s="148" t="str">
        <f>IF(Q74&lt;&gt;"",'Νέα ΦΣ'!M69,"")</f>
        <v/>
      </c>
      <c r="W74" s="148" t="str">
        <f t="shared" ref="W74:W108" si="34">IF(Q74&lt;&gt;"",V74,"")</f>
        <v/>
      </c>
      <c r="X74" s="148" t="str">
        <f>IF(Q74&lt;&gt;"",'Νέα ΦΣ'!O69,"")</f>
        <v/>
      </c>
      <c r="Y74" s="141" t="str">
        <f t="shared" ref="Y74:Y108" si="35">IF(Q74&lt;&gt;"",D74+E74,"")</f>
        <v/>
      </c>
      <c r="AA74" s="139" t="str">
        <f t="shared" ref="AA74:AA108" si="36">IF(U74&lt;&gt;"",U74,"")</f>
        <v/>
      </c>
      <c r="AB74" s="136" t="str">
        <f t="shared" ref="AB74:AB108" si="37">IF(AA74&lt;&gt;"",V74,"")</f>
        <v/>
      </c>
      <c r="AC74" s="136" t="str">
        <f t="shared" ref="AC74:AC108" si="38">IF(AA74&lt;&gt;"",W74,"")</f>
        <v/>
      </c>
      <c r="AD74" s="136" t="str">
        <f t="shared" ref="AD74:AD108" si="39">IF(AA74&lt;&gt;"",X74,"")</f>
        <v/>
      </c>
      <c r="AE74" s="136" t="str">
        <f t="shared" ref="AE74:AE108" si="40">IF(Q74&lt;&gt;"",IF(AD74="ΝΑΙ",15,""),"")</f>
        <v/>
      </c>
      <c r="AF74" s="141" t="str">
        <f t="shared" ref="AF74:AF108" si="41">IF(AA74&lt;&gt;"",D74+E74,"")</f>
        <v/>
      </c>
      <c r="AG74" s="136" t="str">
        <f t="shared" ref="AG74:AG108" si="42">IF(AA74&lt;&gt;"",0,"")</f>
        <v/>
      </c>
      <c r="AH74" s="144" t="str">
        <f t="shared" ref="AH74:AH108" si="43">+L74</f>
        <v/>
      </c>
      <c r="AI74" s="144" t="str">
        <f>IF(AA74&lt;&gt;"",Υπολογισμοί!H69,"")</f>
        <v/>
      </c>
      <c r="AJ74" s="146" t="str">
        <f>IF(AA74&lt;&gt;"",'Γενικά Δεδομένα'!$I$4,"")</f>
        <v/>
      </c>
      <c r="AK74" s="144" t="str">
        <f t="shared" ref="AK74:AK108" si="44">IF(AA74&lt;&gt;"",AI74*AJ74,"")</f>
        <v/>
      </c>
      <c r="AM74" s="160"/>
      <c r="AO74" s="159" t="str">
        <f t="shared" ref="AO74:AO108" si="45">IF(AA74&lt;&gt;"",AA74,"")</f>
        <v/>
      </c>
      <c r="AP74" s="148" t="str">
        <f t="shared" ref="AP74:AP108" si="46">IF(AO74&lt;&gt;"",AB74,"")</f>
        <v/>
      </c>
      <c r="AQ74" s="148" t="str">
        <f t="shared" ref="AQ74:AQ108" si="47">IF(AO74&lt;&gt;"",AC74,"")</f>
        <v/>
      </c>
      <c r="AR74" s="148" t="str">
        <f t="shared" ref="AR74:AR108" si="48">IF(AO74&lt;&gt;"",AD74,"")</f>
        <v/>
      </c>
      <c r="AS74" s="141" t="str">
        <f>IF(AO74&lt;&gt;"",'Νέα ΦΣ'!I69+'Νέα ΦΣ'!J69,"")</f>
        <v/>
      </c>
      <c r="AT74" s="140" t="str">
        <f>IF(AO74&lt;&gt;"",'Νέα ΦΣ'!N69,"")</f>
        <v/>
      </c>
      <c r="AU74" s="140" t="str">
        <f>IF(AO74&lt;&gt;"",Υπολογισμοί!J69,"")</f>
        <v/>
      </c>
      <c r="AW74" s="148" t="str">
        <f>IF(Βραχίονες!C69&lt;&gt;"",Βραχίονες!F69+Βραχίονες!G69,"")</f>
        <v/>
      </c>
      <c r="AX74" s="140" t="str">
        <f>IF(Βραχίονες!C69&lt;&gt;"",Υπολογισμοί!K69,"")</f>
        <v/>
      </c>
      <c r="AY74" s="140" t="str">
        <f>IF(Βραχίονες!C69&lt;&gt;"",Υπολογισμοί!L69,"")</f>
        <v/>
      </c>
      <c r="AZ74" s="140" t="str">
        <f>IF(Βραχίονες!C69&lt;&gt;"",Υπολογισμοί!K69+Υπολογισμοί!L69,"")</f>
        <v/>
      </c>
      <c r="BB74" s="139" t="str">
        <f>IF('Λοιπός Εξοπλισμός'!A69&lt;&gt;"",'Λοιπός Εξοπλισμός'!A69,"")</f>
        <v/>
      </c>
      <c r="BC74" s="137" t="str">
        <f>IF('Λοιπός Εξοπλισμός'!B69&lt;&gt;"",'Λοιπός Εξοπλισμός'!B69,"")</f>
        <v/>
      </c>
      <c r="BD74" s="137" t="str">
        <f>IF('Λοιπός Εξοπλισμός'!C69&lt;&gt;"",'Λοιπός Εξοπλισμός'!C69,"")</f>
        <v/>
      </c>
      <c r="BE74" s="137" t="str">
        <f>IF('Λοιπός Εξοπλισμός'!G69&lt;&gt;"",'Λοιπός Εξοπλισμός'!G69,"")</f>
        <v/>
      </c>
      <c r="BF74" s="137" t="str">
        <f>IF('Λοιπός Εξοπλισμός'!H69&lt;&gt;"",'Λοιπός Εξοπλισμός'!H69,"")</f>
        <v/>
      </c>
      <c r="BG74" s="362" t="str">
        <f t="shared" si="25"/>
        <v/>
      </c>
    </row>
    <row r="75" spans="1:59" x14ac:dyDescent="0.2">
      <c r="A75" s="139" t="str">
        <f>IF('Συμβατικά ΦΣ'!B70&lt;&gt;"",'Συμβατικά ΦΣ'!C70,"")</f>
        <v/>
      </c>
      <c r="B75" s="137" t="str">
        <f>IF('Συμβατικά ΦΣ'!B70&lt;&gt;"",'Συμβατικά ΦΣ'!I70,"")</f>
        <v/>
      </c>
      <c r="C75" s="140" t="str">
        <f>IF('Συμβατικά ΦΣ'!B70&lt;&gt;"",'Συμβατικά ΦΣ'!J70,"")</f>
        <v/>
      </c>
      <c r="D75" s="141" t="str">
        <f>IF('Συμβατικά ΦΣ'!B70&lt;&gt;"",'Συμβατικά ΦΣ'!L70,"")</f>
        <v/>
      </c>
      <c r="E75" s="137" t="str">
        <f>IF('Συμβατικά ΦΣ'!B70&lt;&gt;"",'Συμβατικά ΦΣ'!K70,"")</f>
        <v/>
      </c>
      <c r="G75" s="139" t="str">
        <f t="shared" si="26"/>
        <v/>
      </c>
      <c r="H75" s="136" t="str">
        <f t="shared" si="27"/>
        <v/>
      </c>
      <c r="I75" s="140" t="str">
        <f t="shared" si="28"/>
        <v/>
      </c>
      <c r="J75" s="141" t="str">
        <f t="shared" si="29"/>
        <v/>
      </c>
      <c r="K75" s="141" t="str">
        <f t="shared" si="30"/>
        <v/>
      </c>
      <c r="L75" s="140" t="str">
        <f>IF(G75&lt;&gt;"",'Γενικά Δεδομένα'!$I$6*365,"")</f>
        <v/>
      </c>
      <c r="M75" s="144" t="str">
        <f>IF(G75&lt;&gt;"",Υπολογισμοί!G70,"")</f>
        <v/>
      </c>
      <c r="N75" s="145" t="str">
        <f>IF(G75&lt;&gt;"",'Γενικά Δεδομένα'!$I$4,"")</f>
        <v/>
      </c>
      <c r="O75" s="144" t="str">
        <f>IF(G75&lt;&gt;"",M75*'Γενικά Δεδομένα'!$I$4,"")</f>
        <v/>
      </c>
      <c r="Q75" s="155" t="str">
        <f t="shared" si="31"/>
        <v/>
      </c>
      <c r="R75" s="156" t="str">
        <f t="shared" si="32"/>
        <v/>
      </c>
      <c r="S75" s="157" t="str">
        <f t="shared" si="33"/>
        <v/>
      </c>
      <c r="T75" s="158"/>
      <c r="U75" s="159" t="str">
        <f>IF(Q75&lt;&gt;"",'Νέα ΦΣ'!D70,"")</f>
        <v/>
      </c>
      <c r="V75" s="148" t="str">
        <f>IF(Q75&lt;&gt;"",'Νέα ΦΣ'!M70,"")</f>
        <v/>
      </c>
      <c r="W75" s="148" t="str">
        <f t="shared" si="34"/>
        <v/>
      </c>
      <c r="X75" s="148" t="str">
        <f>IF(Q75&lt;&gt;"",'Νέα ΦΣ'!O70,"")</f>
        <v/>
      </c>
      <c r="Y75" s="141" t="str">
        <f t="shared" si="35"/>
        <v/>
      </c>
      <c r="AA75" s="139" t="str">
        <f t="shared" si="36"/>
        <v/>
      </c>
      <c r="AB75" s="136" t="str">
        <f t="shared" si="37"/>
        <v/>
      </c>
      <c r="AC75" s="136" t="str">
        <f t="shared" si="38"/>
        <v/>
      </c>
      <c r="AD75" s="136" t="str">
        <f t="shared" si="39"/>
        <v/>
      </c>
      <c r="AE75" s="136" t="str">
        <f t="shared" si="40"/>
        <v/>
      </c>
      <c r="AF75" s="141" t="str">
        <f t="shared" si="41"/>
        <v/>
      </c>
      <c r="AG75" s="136" t="str">
        <f t="shared" si="42"/>
        <v/>
      </c>
      <c r="AH75" s="144" t="str">
        <f t="shared" si="43"/>
        <v/>
      </c>
      <c r="AI75" s="144" t="str">
        <f>IF(AA75&lt;&gt;"",Υπολογισμοί!H70,"")</f>
        <v/>
      </c>
      <c r="AJ75" s="146" t="str">
        <f>IF(AA75&lt;&gt;"",'Γενικά Δεδομένα'!$I$4,"")</f>
        <v/>
      </c>
      <c r="AK75" s="144" t="str">
        <f t="shared" si="44"/>
        <v/>
      </c>
      <c r="AM75" s="160"/>
      <c r="AO75" s="159" t="str">
        <f t="shared" si="45"/>
        <v/>
      </c>
      <c r="AP75" s="148" t="str">
        <f t="shared" si="46"/>
        <v/>
      </c>
      <c r="AQ75" s="148" t="str">
        <f t="shared" si="47"/>
        <v/>
      </c>
      <c r="AR75" s="148" t="str">
        <f t="shared" si="48"/>
        <v/>
      </c>
      <c r="AS75" s="141" t="str">
        <f>IF(AO75&lt;&gt;"",'Νέα ΦΣ'!I70+'Νέα ΦΣ'!J70,"")</f>
        <v/>
      </c>
      <c r="AT75" s="140" t="str">
        <f>IF(AO75&lt;&gt;"",'Νέα ΦΣ'!N70,"")</f>
        <v/>
      </c>
      <c r="AU75" s="140" t="str">
        <f>IF(AO75&lt;&gt;"",Υπολογισμοί!J70,"")</f>
        <v/>
      </c>
      <c r="AW75" s="148" t="str">
        <f>IF(Βραχίονες!C70&lt;&gt;"",Βραχίονες!F70+Βραχίονες!G70,"")</f>
        <v/>
      </c>
      <c r="AX75" s="140" t="str">
        <f>IF(Βραχίονες!C70&lt;&gt;"",Υπολογισμοί!K70,"")</f>
        <v/>
      </c>
      <c r="AY75" s="140" t="str">
        <f>IF(Βραχίονες!C70&lt;&gt;"",Υπολογισμοί!L70,"")</f>
        <v/>
      </c>
      <c r="AZ75" s="140" t="str">
        <f>IF(Βραχίονες!C70&lt;&gt;"",Υπολογισμοί!K70+Υπολογισμοί!L70,"")</f>
        <v/>
      </c>
      <c r="BB75" s="139" t="str">
        <f>IF('Λοιπός Εξοπλισμός'!A70&lt;&gt;"",'Λοιπός Εξοπλισμός'!A70,"")</f>
        <v/>
      </c>
      <c r="BC75" s="137" t="str">
        <f>IF('Λοιπός Εξοπλισμός'!B70&lt;&gt;"",'Λοιπός Εξοπλισμός'!B70,"")</f>
        <v/>
      </c>
      <c r="BD75" s="137" t="str">
        <f>IF('Λοιπός Εξοπλισμός'!C70&lt;&gt;"",'Λοιπός Εξοπλισμός'!C70,"")</f>
        <v/>
      </c>
      <c r="BE75" s="137" t="str">
        <f>IF('Λοιπός Εξοπλισμός'!G70&lt;&gt;"",'Λοιπός Εξοπλισμός'!G70,"")</f>
        <v/>
      </c>
      <c r="BF75" s="137" t="str">
        <f>IF('Λοιπός Εξοπλισμός'!H70&lt;&gt;"",'Λοιπός Εξοπλισμός'!H70,"")</f>
        <v/>
      </c>
      <c r="BG75" s="362" t="str">
        <f t="shared" si="25"/>
        <v/>
      </c>
    </row>
    <row r="76" spans="1:59" x14ac:dyDescent="0.2">
      <c r="A76" s="139" t="str">
        <f>IF('Συμβατικά ΦΣ'!B71&lt;&gt;"",'Συμβατικά ΦΣ'!C71,"")</f>
        <v/>
      </c>
      <c r="B76" s="137" t="str">
        <f>IF('Συμβατικά ΦΣ'!B71&lt;&gt;"",'Συμβατικά ΦΣ'!I71,"")</f>
        <v/>
      </c>
      <c r="C76" s="140" t="str">
        <f>IF('Συμβατικά ΦΣ'!B71&lt;&gt;"",'Συμβατικά ΦΣ'!J71,"")</f>
        <v/>
      </c>
      <c r="D76" s="141" t="str">
        <f>IF('Συμβατικά ΦΣ'!B71&lt;&gt;"",'Συμβατικά ΦΣ'!L71,"")</f>
        <v/>
      </c>
      <c r="E76" s="137" t="str">
        <f>IF('Συμβατικά ΦΣ'!B71&lt;&gt;"",'Συμβατικά ΦΣ'!K71,"")</f>
        <v/>
      </c>
      <c r="G76" s="139" t="str">
        <f t="shared" si="26"/>
        <v/>
      </c>
      <c r="H76" s="136" t="str">
        <f t="shared" si="27"/>
        <v/>
      </c>
      <c r="I76" s="140" t="str">
        <f t="shared" si="28"/>
        <v/>
      </c>
      <c r="J76" s="141" t="str">
        <f t="shared" si="29"/>
        <v/>
      </c>
      <c r="K76" s="141" t="str">
        <f t="shared" si="30"/>
        <v/>
      </c>
      <c r="L76" s="140" t="str">
        <f>IF(G76&lt;&gt;"",'Γενικά Δεδομένα'!$I$6*365,"")</f>
        <v/>
      </c>
      <c r="M76" s="144" t="str">
        <f>IF(G76&lt;&gt;"",Υπολογισμοί!G71,"")</f>
        <v/>
      </c>
      <c r="N76" s="145" t="str">
        <f>IF(G76&lt;&gt;"",'Γενικά Δεδομένα'!$I$4,"")</f>
        <v/>
      </c>
      <c r="O76" s="144" t="str">
        <f>IF(G76&lt;&gt;"",M76*'Γενικά Δεδομένα'!$I$4,"")</f>
        <v/>
      </c>
      <c r="Q76" s="155" t="str">
        <f t="shared" si="31"/>
        <v/>
      </c>
      <c r="R76" s="156" t="str">
        <f t="shared" si="32"/>
        <v/>
      </c>
      <c r="S76" s="157" t="str">
        <f t="shared" si="33"/>
        <v/>
      </c>
      <c r="T76" s="158"/>
      <c r="U76" s="159" t="str">
        <f>IF(Q76&lt;&gt;"",'Νέα ΦΣ'!D71,"")</f>
        <v/>
      </c>
      <c r="V76" s="148" t="str">
        <f>IF(Q76&lt;&gt;"",'Νέα ΦΣ'!M71,"")</f>
        <v/>
      </c>
      <c r="W76" s="148" t="str">
        <f t="shared" si="34"/>
        <v/>
      </c>
      <c r="X76" s="148" t="str">
        <f>IF(Q76&lt;&gt;"",'Νέα ΦΣ'!O71,"")</f>
        <v/>
      </c>
      <c r="Y76" s="141" t="str">
        <f t="shared" si="35"/>
        <v/>
      </c>
      <c r="AA76" s="139" t="str">
        <f t="shared" si="36"/>
        <v/>
      </c>
      <c r="AB76" s="136" t="str">
        <f t="shared" si="37"/>
        <v/>
      </c>
      <c r="AC76" s="136" t="str">
        <f t="shared" si="38"/>
        <v/>
      </c>
      <c r="AD76" s="136" t="str">
        <f t="shared" si="39"/>
        <v/>
      </c>
      <c r="AE76" s="136" t="str">
        <f t="shared" si="40"/>
        <v/>
      </c>
      <c r="AF76" s="141" t="str">
        <f t="shared" si="41"/>
        <v/>
      </c>
      <c r="AG76" s="136" t="str">
        <f t="shared" si="42"/>
        <v/>
      </c>
      <c r="AH76" s="144" t="str">
        <f t="shared" si="43"/>
        <v/>
      </c>
      <c r="AI76" s="144" t="str">
        <f>IF(AA76&lt;&gt;"",Υπολογισμοί!H71,"")</f>
        <v/>
      </c>
      <c r="AJ76" s="146" t="str">
        <f>IF(AA76&lt;&gt;"",'Γενικά Δεδομένα'!$I$4,"")</f>
        <v/>
      </c>
      <c r="AK76" s="144" t="str">
        <f t="shared" si="44"/>
        <v/>
      </c>
      <c r="AM76" s="160"/>
      <c r="AO76" s="159" t="str">
        <f t="shared" si="45"/>
        <v/>
      </c>
      <c r="AP76" s="148" t="str">
        <f t="shared" si="46"/>
        <v/>
      </c>
      <c r="AQ76" s="148" t="str">
        <f t="shared" si="47"/>
        <v/>
      </c>
      <c r="AR76" s="148" t="str">
        <f t="shared" si="48"/>
        <v/>
      </c>
      <c r="AS76" s="141" t="str">
        <f>IF(AO76&lt;&gt;"",'Νέα ΦΣ'!I71+'Νέα ΦΣ'!J71,"")</f>
        <v/>
      </c>
      <c r="AT76" s="140" t="str">
        <f>IF(AO76&lt;&gt;"",'Νέα ΦΣ'!N71,"")</f>
        <v/>
      </c>
      <c r="AU76" s="140" t="str">
        <f>IF(AO76&lt;&gt;"",Υπολογισμοί!J71,"")</f>
        <v/>
      </c>
      <c r="AW76" s="148" t="str">
        <f>IF(Βραχίονες!C71&lt;&gt;"",Βραχίονες!F71+Βραχίονες!G71,"")</f>
        <v/>
      </c>
      <c r="AX76" s="140" t="str">
        <f>IF(Βραχίονες!C71&lt;&gt;"",Υπολογισμοί!K71,"")</f>
        <v/>
      </c>
      <c r="AY76" s="140" t="str">
        <f>IF(Βραχίονες!C71&lt;&gt;"",Υπολογισμοί!L71,"")</f>
        <v/>
      </c>
      <c r="AZ76" s="140" t="str">
        <f>IF(Βραχίονες!C71&lt;&gt;"",Υπολογισμοί!K71+Υπολογισμοί!L71,"")</f>
        <v/>
      </c>
      <c r="BB76" s="139" t="str">
        <f>IF('Λοιπός Εξοπλισμός'!A71&lt;&gt;"",'Λοιπός Εξοπλισμός'!A71,"")</f>
        <v/>
      </c>
      <c r="BC76" s="137" t="str">
        <f>IF('Λοιπός Εξοπλισμός'!B71&lt;&gt;"",'Λοιπός Εξοπλισμός'!B71,"")</f>
        <v/>
      </c>
      <c r="BD76" s="137" t="str">
        <f>IF('Λοιπός Εξοπλισμός'!C71&lt;&gt;"",'Λοιπός Εξοπλισμός'!C71,"")</f>
        <v/>
      </c>
      <c r="BE76" s="137" t="str">
        <f>IF('Λοιπός Εξοπλισμός'!G71&lt;&gt;"",'Λοιπός Εξοπλισμός'!G71,"")</f>
        <v/>
      </c>
      <c r="BF76" s="137" t="str">
        <f>IF('Λοιπός Εξοπλισμός'!H71&lt;&gt;"",'Λοιπός Εξοπλισμός'!H71,"")</f>
        <v/>
      </c>
      <c r="BG76" s="362" t="str">
        <f t="shared" si="25"/>
        <v/>
      </c>
    </row>
    <row r="77" spans="1:59" x14ac:dyDescent="0.2">
      <c r="A77" s="139" t="str">
        <f>IF('Συμβατικά ΦΣ'!B72&lt;&gt;"",'Συμβατικά ΦΣ'!C72,"")</f>
        <v/>
      </c>
      <c r="B77" s="137" t="str">
        <f>IF('Συμβατικά ΦΣ'!B72&lt;&gt;"",'Συμβατικά ΦΣ'!I72,"")</f>
        <v/>
      </c>
      <c r="C77" s="140" t="str">
        <f>IF('Συμβατικά ΦΣ'!B72&lt;&gt;"",'Συμβατικά ΦΣ'!J72,"")</f>
        <v/>
      </c>
      <c r="D77" s="141" t="str">
        <f>IF('Συμβατικά ΦΣ'!B72&lt;&gt;"",'Συμβατικά ΦΣ'!L72,"")</f>
        <v/>
      </c>
      <c r="E77" s="137" t="str">
        <f>IF('Συμβατικά ΦΣ'!B72&lt;&gt;"",'Συμβατικά ΦΣ'!K72,"")</f>
        <v/>
      </c>
      <c r="G77" s="139" t="str">
        <f t="shared" si="26"/>
        <v/>
      </c>
      <c r="H77" s="136" t="str">
        <f t="shared" si="27"/>
        <v/>
      </c>
      <c r="I77" s="140" t="str">
        <f t="shared" si="28"/>
        <v/>
      </c>
      <c r="J77" s="141" t="str">
        <f t="shared" si="29"/>
        <v/>
      </c>
      <c r="K77" s="141" t="str">
        <f t="shared" si="30"/>
        <v/>
      </c>
      <c r="L77" s="140" t="str">
        <f>IF(G77&lt;&gt;"",'Γενικά Δεδομένα'!$I$6*365,"")</f>
        <v/>
      </c>
      <c r="M77" s="144" t="str">
        <f>IF(G77&lt;&gt;"",Υπολογισμοί!G72,"")</f>
        <v/>
      </c>
      <c r="N77" s="145" t="str">
        <f>IF(G77&lt;&gt;"",'Γενικά Δεδομένα'!$I$4,"")</f>
        <v/>
      </c>
      <c r="O77" s="144" t="str">
        <f>IF(G77&lt;&gt;"",M77*'Γενικά Δεδομένα'!$I$4,"")</f>
        <v/>
      </c>
      <c r="Q77" s="155" t="str">
        <f t="shared" si="31"/>
        <v/>
      </c>
      <c r="R77" s="156" t="str">
        <f t="shared" si="32"/>
        <v/>
      </c>
      <c r="S77" s="157" t="str">
        <f t="shared" si="33"/>
        <v/>
      </c>
      <c r="T77" s="158"/>
      <c r="U77" s="159" t="str">
        <f>IF(Q77&lt;&gt;"",'Νέα ΦΣ'!D72,"")</f>
        <v/>
      </c>
      <c r="V77" s="148" t="str">
        <f>IF(Q77&lt;&gt;"",'Νέα ΦΣ'!M72,"")</f>
        <v/>
      </c>
      <c r="W77" s="148" t="str">
        <f t="shared" si="34"/>
        <v/>
      </c>
      <c r="X77" s="148" t="str">
        <f>IF(Q77&lt;&gt;"",'Νέα ΦΣ'!O72,"")</f>
        <v/>
      </c>
      <c r="Y77" s="141" t="str">
        <f t="shared" si="35"/>
        <v/>
      </c>
      <c r="AA77" s="139" t="str">
        <f t="shared" si="36"/>
        <v/>
      </c>
      <c r="AB77" s="136" t="str">
        <f t="shared" si="37"/>
        <v/>
      </c>
      <c r="AC77" s="136" t="str">
        <f t="shared" si="38"/>
        <v/>
      </c>
      <c r="AD77" s="136" t="str">
        <f t="shared" si="39"/>
        <v/>
      </c>
      <c r="AE77" s="136" t="str">
        <f t="shared" si="40"/>
        <v/>
      </c>
      <c r="AF77" s="141" t="str">
        <f t="shared" si="41"/>
        <v/>
      </c>
      <c r="AG77" s="136" t="str">
        <f t="shared" si="42"/>
        <v/>
      </c>
      <c r="AH77" s="144" t="str">
        <f t="shared" si="43"/>
        <v/>
      </c>
      <c r="AI77" s="144" t="str">
        <f>IF(AA77&lt;&gt;"",Υπολογισμοί!H72,"")</f>
        <v/>
      </c>
      <c r="AJ77" s="146" t="str">
        <f>IF(AA77&lt;&gt;"",'Γενικά Δεδομένα'!$I$4,"")</f>
        <v/>
      </c>
      <c r="AK77" s="144" t="str">
        <f t="shared" si="44"/>
        <v/>
      </c>
      <c r="AM77" s="160"/>
      <c r="AO77" s="159" t="str">
        <f t="shared" si="45"/>
        <v/>
      </c>
      <c r="AP77" s="148" t="str">
        <f t="shared" si="46"/>
        <v/>
      </c>
      <c r="AQ77" s="148" t="str">
        <f t="shared" si="47"/>
        <v/>
      </c>
      <c r="AR77" s="148" t="str">
        <f t="shared" si="48"/>
        <v/>
      </c>
      <c r="AS77" s="141" t="str">
        <f>IF(AO77&lt;&gt;"",'Νέα ΦΣ'!I72+'Νέα ΦΣ'!J72,"")</f>
        <v/>
      </c>
      <c r="AT77" s="140" t="str">
        <f>IF(AO77&lt;&gt;"",'Νέα ΦΣ'!N72,"")</f>
        <v/>
      </c>
      <c r="AU77" s="140" t="str">
        <f>IF(AO77&lt;&gt;"",Υπολογισμοί!J72,"")</f>
        <v/>
      </c>
      <c r="AW77" s="148" t="str">
        <f>IF(Βραχίονες!C72&lt;&gt;"",Βραχίονες!F72+Βραχίονες!G72,"")</f>
        <v/>
      </c>
      <c r="AX77" s="140" t="str">
        <f>IF(Βραχίονες!C72&lt;&gt;"",Υπολογισμοί!K72,"")</f>
        <v/>
      </c>
      <c r="AY77" s="140" t="str">
        <f>IF(Βραχίονες!C72&lt;&gt;"",Υπολογισμοί!L72,"")</f>
        <v/>
      </c>
      <c r="AZ77" s="140" t="str">
        <f>IF(Βραχίονες!C72&lt;&gt;"",Υπολογισμοί!K72+Υπολογισμοί!L72,"")</f>
        <v/>
      </c>
      <c r="BB77" s="139" t="str">
        <f>IF('Λοιπός Εξοπλισμός'!A72&lt;&gt;"",'Λοιπός Εξοπλισμός'!A72,"")</f>
        <v/>
      </c>
      <c r="BC77" s="137" t="str">
        <f>IF('Λοιπός Εξοπλισμός'!B72&lt;&gt;"",'Λοιπός Εξοπλισμός'!B72,"")</f>
        <v/>
      </c>
      <c r="BD77" s="137" t="str">
        <f>IF('Λοιπός Εξοπλισμός'!C72&lt;&gt;"",'Λοιπός Εξοπλισμός'!C72,"")</f>
        <v/>
      </c>
      <c r="BE77" s="137" t="str">
        <f>IF('Λοιπός Εξοπλισμός'!G72&lt;&gt;"",'Λοιπός Εξοπλισμός'!G72,"")</f>
        <v/>
      </c>
      <c r="BF77" s="137" t="str">
        <f>IF('Λοιπός Εξοπλισμός'!H72&lt;&gt;"",'Λοιπός Εξοπλισμός'!H72,"")</f>
        <v/>
      </c>
      <c r="BG77" s="362" t="str">
        <f t="shared" si="25"/>
        <v/>
      </c>
    </row>
    <row r="78" spans="1:59" x14ac:dyDescent="0.2">
      <c r="A78" s="139" t="str">
        <f>IF('Συμβατικά ΦΣ'!B73&lt;&gt;"",'Συμβατικά ΦΣ'!C73,"")</f>
        <v/>
      </c>
      <c r="B78" s="137" t="str">
        <f>IF('Συμβατικά ΦΣ'!B73&lt;&gt;"",'Συμβατικά ΦΣ'!I73,"")</f>
        <v/>
      </c>
      <c r="C78" s="140" t="str">
        <f>IF('Συμβατικά ΦΣ'!B73&lt;&gt;"",'Συμβατικά ΦΣ'!J73,"")</f>
        <v/>
      </c>
      <c r="D78" s="141" t="str">
        <f>IF('Συμβατικά ΦΣ'!B73&lt;&gt;"",'Συμβατικά ΦΣ'!L73,"")</f>
        <v/>
      </c>
      <c r="E78" s="137" t="str">
        <f>IF('Συμβατικά ΦΣ'!B73&lt;&gt;"",'Συμβατικά ΦΣ'!K73,"")</f>
        <v/>
      </c>
      <c r="G78" s="139" t="str">
        <f t="shared" si="26"/>
        <v/>
      </c>
      <c r="H78" s="136" t="str">
        <f t="shared" si="27"/>
        <v/>
      </c>
      <c r="I78" s="140" t="str">
        <f t="shared" si="28"/>
        <v/>
      </c>
      <c r="J78" s="141" t="str">
        <f t="shared" si="29"/>
        <v/>
      </c>
      <c r="K78" s="141" t="str">
        <f t="shared" si="30"/>
        <v/>
      </c>
      <c r="L78" s="140" t="str">
        <f>IF(G78&lt;&gt;"",'Γενικά Δεδομένα'!$I$6*365,"")</f>
        <v/>
      </c>
      <c r="M78" s="144" t="str">
        <f>IF(G78&lt;&gt;"",Υπολογισμοί!G73,"")</f>
        <v/>
      </c>
      <c r="N78" s="145" t="str">
        <f>IF(G78&lt;&gt;"",'Γενικά Δεδομένα'!$I$4,"")</f>
        <v/>
      </c>
      <c r="O78" s="144" t="str">
        <f>IF(G78&lt;&gt;"",M78*'Γενικά Δεδομένα'!$I$4,"")</f>
        <v/>
      </c>
      <c r="Q78" s="155" t="str">
        <f t="shared" si="31"/>
        <v/>
      </c>
      <c r="R78" s="156" t="str">
        <f t="shared" si="32"/>
        <v/>
      </c>
      <c r="S78" s="157" t="str">
        <f t="shared" si="33"/>
        <v/>
      </c>
      <c r="T78" s="158"/>
      <c r="U78" s="159" t="str">
        <f>IF(Q78&lt;&gt;"",'Νέα ΦΣ'!D73,"")</f>
        <v/>
      </c>
      <c r="V78" s="148" t="str">
        <f>IF(Q78&lt;&gt;"",'Νέα ΦΣ'!M73,"")</f>
        <v/>
      </c>
      <c r="W78" s="148" t="str">
        <f t="shared" si="34"/>
        <v/>
      </c>
      <c r="X78" s="148" t="str">
        <f>IF(Q78&lt;&gt;"",'Νέα ΦΣ'!O73,"")</f>
        <v/>
      </c>
      <c r="Y78" s="141" t="str">
        <f t="shared" si="35"/>
        <v/>
      </c>
      <c r="AA78" s="139" t="str">
        <f t="shared" si="36"/>
        <v/>
      </c>
      <c r="AB78" s="136" t="str">
        <f t="shared" si="37"/>
        <v/>
      </c>
      <c r="AC78" s="136" t="str">
        <f t="shared" si="38"/>
        <v/>
      </c>
      <c r="AD78" s="136" t="str">
        <f t="shared" si="39"/>
        <v/>
      </c>
      <c r="AE78" s="136" t="str">
        <f t="shared" si="40"/>
        <v/>
      </c>
      <c r="AF78" s="141" t="str">
        <f t="shared" si="41"/>
        <v/>
      </c>
      <c r="AG78" s="136" t="str">
        <f t="shared" si="42"/>
        <v/>
      </c>
      <c r="AH78" s="144" t="str">
        <f t="shared" si="43"/>
        <v/>
      </c>
      <c r="AI78" s="144" t="str">
        <f>IF(AA78&lt;&gt;"",Υπολογισμοί!H73,"")</f>
        <v/>
      </c>
      <c r="AJ78" s="146" t="str">
        <f>IF(AA78&lt;&gt;"",'Γενικά Δεδομένα'!$I$4,"")</f>
        <v/>
      </c>
      <c r="AK78" s="144" t="str">
        <f t="shared" si="44"/>
        <v/>
      </c>
      <c r="AM78" s="160"/>
      <c r="AO78" s="159" t="str">
        <f t="shared" si="45"/>
        <v/>
      </c>
      <c r="AP78" s="148" t="str">
        <f t="shared" si="46"/>
        <v/>
      </c>
      <c r="AQ78" s="148" t="str">
        <f t="shared" si="47"/>
        <v/>
      </c>
      <c r="AR78" s="148" t="str">
        <f t="shared" si="48"/>
        <v/>
      </c>
      <c r="AS78" s="141" t="str">
        <f>IF(AO78&lt;&gt;"",'Νέα ΦΣ'!I73+'Νέα ΦΣ'!J73,"")</f>
        <v/>
      </c>
      <c r="AT78" s="140" t="str">
        <f>IF(AO78&lt;&gt;"",'Νέα ΦΣ'!N73,"")</f>
        <v/>
      </c>
      <c r="AU78" s="140" t="str">
        <f>IF(AO78&lt;&gt;"",Υπολογισμοί!J73,"")</f>
        <v/>
      </c>
      <c r="AW78" s="148" t="str">
        <f>IF(Βραχίονες!C73&lt;&gt;"",Βραχίονες!F73+Βραχίονες!G73,"")</f>
        <v/>
      </c>
      <c r="AX78" s="140" t="str">
        <f>IF(Βραχίονες!C73&lt;&gt;"",Υπολογισμοί!K73,"")</f>
        <v/>
      </c>
      <c r="AY78" s="140" t="str">
        <f>IF(Βραχίονες!C73&lt;&gt;"",Υπολογισμοί!L73,"")</f>
        <v/>
      </c>
      <c r="AZ78" s="140" t="str">
        <f>IF(Βραχίονες!C73&lt;&gt;"",Υπολογισμοί!K73+Υπολογισμοί!L73,"")</f>
        <v/>
      </c>
      <c r="BB78" s="139" t="str">
        <f>IF('Λοιπός Εξοπλισμός'!A73&lt;&gt;"",'Λοιπός Εξοπλισμός'!A73,"")</f>
        <v/>
      </c>
      <c r="BC78" s="137" t="str">
        <f>IF('Λοιπός Εξοπλισμός'!B73&lt;&gt;"",'Λοιπός Εξοπλισμός'!B73,"")</f>
        <v/>
      </c>
      <c r="BD78" s="137" t="str">
        <f>IF('Λοιπός Εξοπλισμός'!C73&lt;&gt;"",'Λοιπός Εξοπλισμός'!C73,"")</f>
        <v/>
      </c>
      <c r="BE78" s="137" t="str">
        <f>IF('Λοιπός Εξοπλισμός'!G73&lt;&gt;"",'Λοιπός Εξοπλισμός'!G73,"")</f>
        <v/>
      </c>
      <c r="BF78" s="137" t="str">
        <f>IF('Λοιπός Εξοπλισμός'!H73&lt;&gt;"",'Λοιπός Εξοπλισμός'!H73,"")</f>
        <v/>
      </c>
      <c r="BG78" s="362" t="str">
        <f t="shared" si="25"/>
        <v/>
      </c>
    </row>
    <row r="79" spans="1:59" x14ac:dyDescent="0.2">
      <c r="A79" s="139" t="str">
        <f>IF('Συμβατικά ΦΣ'!B74&lt;&gt;"",'Συμβατικά ΦΣ'!C74,"")</f>
        <v/>
      </c>
      <c r="B79" s="137" t="str">
        <f>IF('Συμβατικά ΦΣ'!B74&lt;&gt;"",'Συμβατικά ΦΣ'!I74,"")</f>
        <v/>
      </c>
      <c r="C79" s="140" t="str">
        <f>IF('Συμβατικά ΦΣ'!B74&lt;&gt;"",'Συμβατικά ΦΣ'!J74,"")</f>
        <v/>
      </c>
      <c r="D79" s="141" t="str">
        <f>IF('Συμβατικά ΦΣ'!B74&lt;&gt;"",'Συμβατικά ΦΣ'!L74,"")</f>
        <v/>
      </c>
      <c r="E79" s="137" t="str">
        <f>IF('Συμβατικά ΦΣ'!B74&lt;&gt;"",'Συμβατικά ΦΣ'!K74,"")</f>
        <v/>
      </c>
      <c r="G79" s="139" t="str">
        <f t="shared" si="26"/>
        <v/>
      </c>
      <c r="H79" s="136" t="str">
        <f t="shared" si="27"/>
        <v/>
      </c>
      <c r="I79" s="140" t="str">
        <f t="shared" si="28"/>
        <v/>
      </c>
      <c r="J79" s="141" t="str">
        <f t="shared" si="29"/>
        <v/>
      </c>
      <c r="K79" s="141" t="str">
        <f t="shared" si="30"/>
        <v/>
      </c>
      <c r="L79" s="140" t="str">
        <f>IF(G79&lt;&gt;"",'Γενικά Δεδομένα'!$I$6*365,"")</f>
        <v/>
      </c>
      <c r="M79" s="144" t="str">
        <f>IF(G79&lt;&gt;"",Υπολογισμοί!G74,"")</f>
        <v/>
      </c>
      <c r="N79" s="145" t="str">
        <f>IF(G79&lt;&gt;"",'Γενικά Δεδομένα'!$I$4,"")</f>
        <v/>
      </c>
      <c r="O79" s="144" t="str">
        <f>IF(G79&lt;&gt;"",M79*'Γενικά Δεδομένα'!$I$4,"")</f>
        <v/>
      </c>
      <c r="Q79" s="155" t="str">
        <f t="shared" si="31"/>
        <v/>
      </c>
      <c r="R79" s="156" t="str">
        <f t="shared" si="32"/>
        <v/>
      </c>
      <c r="S79" s="157" t="str">
        <f t="shared" si="33"/>
        <v/>
      </c>
      <c r="T79" s="158"/>
      <c r="U79" s="159" t="str">
        <f>IF(Q79&lt;&gt;"",'Νέα ΦΣ'!D74,"")</f>
        <v/>
      </c>
      <c r="V79" s="148" t="str">
        <f>IF(Q79&lt;&gt;"",'Νέα ΦΣ'!M74,"")</f>
        <v/>
      </c>
      <c r="W79" s="148" t="str">
        <f t="shared" si="34"/>
        <v/>
      </c>
      <c r="X79" s="148" t="str">
        <f>IF(Q79&lt;&gt;"",'Νέα ΦΣ'!O74,"")</f>
        <v/>
      </c>
      <c r="Y79" s="141" t="str">
        <f t="shared" si="35"/>
        <v/>
      </c>
      <c r="AA79" s="139" t="str">
        <f t="shared" si="36"/>
        <v/>
      </c>
      <c r="AB79" s="136" t="str">
        <f t="shared" si="37"/>
        <v/>
      </c>
      <c r="AC79" s="136" t="str">
        <f t="shared" si="38"/>
        <v/>
      </c>
      <c r="AD79" s="136" t="str">
        <f t="shared" si="39"/>
        <v/>
      </c>
      <c r="AE79" s="136" t="str">
        <f t="shared" si="40"/>
        <v/>
      </c>
      <c r="AF79" s="141" t="str">
        <f t="shared" si="41"/>
        <v/>
      </c>
      <c r="AG79" s="136" t="str">
        <f t="shared" si="42"/>
        <v/>
      </c>
      <c r="AH79" s="144" t="str">
        <f t="shared" si="43"/>
        <v/>
      </c>
      <c r="AI79" s="144" t="str">
        <f>IF(AA79&lt;&gt;"",Υπολογισμοί!H74,"")</f>
        <v/>
      </c>
      <c r="AJ79" s="146" t="str">
        <f>IF(AA79&lt;&gt;"",'Γενικά Δεδομένα'!$I$4,"")</f>
        <v/>
      </c>
      <c r="AK79" s="144" t="str">
        <f t="shared" si="44"/>
        <v/>
      </c>
      <c r="AM79" s="160"/>
      <c r="AO79" s="159" t="str">
        <f t="shared" si="45"/>
        <v/>
      </c>
      <c r="AP79" s="148" t="str">
        <f t="shared" si="46"/>
        <v/>
      </c>
      <c r="AQ79" s="148" t="str">
        <f t="shared" si="47"/>
        <v/>
      </c>
      <c r="AR79" s="148" t="str">
        <f t="shared" si="48"/>
        <v/>
      </c>
      <c r="AS79" s="141" t="str">
        <f>IF(AO79&lt;&gt;"",'Νέα ΦΣ'!I74+'Νέα ΦΣ'!J74,"")</f>
        <v/>
      </c>
      <c r="AT79" s="140" t="str">
        <f>IF(AO79&lt;&gt;"",'Νέα ΦΣ'!N74,"")</f>
        <v/>
      </c>
      <c r="AU79" s="140" t="str">
        <f>IF(AO79&lt;&gt;"",Υπολογισμοί!J74,"")</f>
        <v/>
      </c>
      <c r="AW79" s="148" t="str">
        <f>IF(Βραχίονες!C74&lt;&gt;"",Βραχίονες!F74+Βραχίονες!G74,"")</f>
        <v/>
      </c>
      <c r="AX79" s="140" t="str">
        <f>IF(Βραχίονες!C74&lt;&gt;"",Υπολογισμοί!K74,"")</f>
        <v/>
      </c>
      <c r="AY79" s="140" t="str">
        <f>IF(Βραχίονες!C74&lt;&gt;"",Υπολογισμοί!L74,"")</f>
        <v/>
      </c>
      <c r="AZ79" s="140" t="str">
        <f>IF(Βραχίονες!C74&lt;&gt;"",Υπολογισμοί!K74+Υπολογισμοί!L74,"")</f>
        <v/>
      </c>
      <c r="BB79" s="139" t="str">
        <f>IF('Λοιπός Εξοπλισμός'!A74&lt;&gt;"",'Λοιπός Εξοπλισμός'!A74,"")</f>
        <v/>
      </c>
      <c r="BC79" s="137" t="str">
        <f>IF('Λοιπός Εξοπλισμός'!B74&lt;&gt;"",'Λοιπός Εξοπλισμός'!B74,"")</f>
        <v/>
      </c>
      <c r="BD79" s="137" t="str">
        <f>IF('Λοιπός Εξοπλισμός'!C74&lt;&gt;"",'Λοιπός Εξοπλισμός'!C74,"")</f>
        <v/>
      </c>
      <c r="BE79" s="137" t="str">
        <f>IF('Λοιπός Εξοπλισμός'!G74&lt;&gt;"",'Λοιπός Εξοπλισμός'!G74,"")</f>
        <v/>
      </c>
      <c r="BF79" s="137" t="str">
        <f>IF('Λοιπός Εξοπλισμός'!H74&lt;&gt;"",'Λοιπός Εξοπλισμός'!H74,"")</f>
        <v/>
      </c>
      <c r="BG79" s="362" t="str">
        <f t="shared" si="25"/>
        <v/>
      </c>
    </row>
    <row r="80" spans="1:59" x14ac:dyDescent="0.2">
      <c r="A80" s="139" t="str">
        <f>IF('Συμβατικά ΦΣ'!B75&lt;&gt;"",'Συμβατικά ΦΣ'!C75,"")</f>
        <v/>
      </c>
      <c r="B80" s="137" t="str">
        <f>IF('Συμβατικά ΦΣ'!B75&lt;&gt;"",'Συμβατικά ΦΣ'!I75,"")</f>
        <v/>
      </c>
      <c r="C80" s="140" t="str">
        <f>IF('Συμβατικά ΦΣ'!B75&lt;&gt;"",'Συμβατικά ΦΣ'!J75,"")</f>
        <v/>
      </c>
      <c r="D80" s="141" t="str">
        <f>IF('Συμβατικά ΦΣ'!B75&lt;&gt;"",'Συμβατικά ΦΣ'!L75,"")</f>
        <v/>
      </c>
      <c r="E80" s="137" t="str">
        <f>IF('Συμβατικά ΦΣ'!B75&lt;&gt;"",'Συμβατικά ΦΣ'!K75,"")</f>
        <v/>
      </c>
      <c r="G80" s="139" t="str">
        <f t="shared" si="26"/>
        <v/>
      </c>
      <c r="H80" s="136" t="str">
        <f t="shared" si="27"/>
        <v/>
      </c>
      <c r="I80" s="140" t="str">
        <f t="shared" si="28"/>
        <v/>
      </c>
      <c r="J80" s="141" t="str">
        <f t="shared" si="29"/>
        <v/>
      </c>
      <c r="K80" s="141" t="str">
        <f t="shared" si="30"/>
        <v/>
      </c>
      <c r="L80" s="140" t="str">
        <f>IF(G80&lt;&gt;"",'Γενικά Δεδομένα'!$I$6*365,"")</f>
        <v/>
      </c>
      <c r="M80" s="144" t="str">
        <f>IF(G80&lt;&gt;"",Υπολογισμοί!G75,"")</f>
        <v/>
      </c>
      <c r="N80" s="145" t="str">
        <f>IF(G80&lt;&gt;"",'Γενικά Δεδομένα'!$I$4,"")</f>
        <v/>
      </c>
      <c r="O80" s="144" t="str">
        <f>IF(G80&lt;&gt;"",M80*'Γενικά Δεδομένα'!$I$4,"")</f>
        <v/>
      </c>
      <c r="Q80" s="155" t="str">
        <f t="shared" si="31"/>
        <v/>
      </c>
      <c r="R80" s="156" t="str">
        <f t="shared" si="32"/>
        <v/>
      </c>
      <c r="S80" s="157" t="str">
        <f t="shared" si="33"/>
        <v/>
      </c>
      <c r="T80" s="158"/>
      <c r="U80" s="159" t="str">
        <f>IF(Q80&lt;&gt;"",'Νέα ΦΣ'!D75,"")</f>
        <v/>
      </c>
      <c r="V80" s="148" t="str">
        <f>IF(Q80&lt;&gt;"",'Νέα ΦΣ'!M75,"")</f>
        <v/>
      </c>
      <c r="W80" s="148" t="str">
        <f t="shared" si="34"/>
        <v/>
      </c>
      <c r="X80" s="148" t="str">
        <f>IF(Q80&lt;&gt;"",'Νέα ΦΣ'!O75,"")</f>
        <v/>
      </c>
      <c r="Y80" s="141" t="str">
        <f t="shared" si="35"/>
        <v/>
      </c>
      <c r="AA80" s="139" t="str">
        <f t="shared" si="36"/>
        <v/>
      </c>
      <c r="AB80" s="136" t="str">
        <f t="shared" si="37"/>
        <v/>
      </c>
      <c r="AC80" s="136" t="str">
        <f t="shared" si="38"/>
        <v/>
      </c>
      <c r="AD80" s="136" t="str">
        <f t="shared" si="39"/>
        <v/>
      </c>
      <c r="AE80" s="136" t="str">
        <f t="shared" si="40"/>
        <v/>
      </c>
      <c r="AF80" s="141" t="str">
        <f t="shared" si="41"/>
        <v/>
      </c>
      <c r="AG80" s="136" t="str">
        <f t="shared" si="42"/>
        <v/>
      </c>
      <c r="AH80" s="144" t="str">
        <f t="shared" si="43"/>
        <v/>
      </c>
      <c r="AI80" s="144" t="str">
        <f>IF(AA80&lt;&gt;"",Υπολογισμοί!H75,"")</f>
        <v/>
      </c>
      <c r="AJ80" s="146" t="str">
        <f>IF(AA80&lt;&gt;"",'Γενικά Δεδομένα'!$I$4,"")</f>
        <v/>
      </c>
      <c r="AK80" s="144" t="str">
        <f t="shared" si="44"/>
        <v/>
      </c>
      <c r="AM80" s="160"/>
      <c r="AO80" s="159" t="str">
        <f t="shared" si="45"/>
        <v/>
      </c>
      <c r="AP80" s="148" t="str">
        <f t="shared" si="46"/>
        <v/>
      </c>
      <c r="AQ80" s="148" t="str">
        <f t="shared" si="47"/>
        <v/>
      </c>
      <c r="AR80" s="148" t="str">
        <f t="shared" si="48"/>
        <v/>
      </c>
      <c r="AS80" s="141" t="str">
        <f>IF(AO80&lt;&gt;"",'Νέα ΦΣ'!I75+'Νέα ΦΣ'!J75,"")</f>
        <v/>
      </c>
      <c r="AT80" s="140" t="str">
        <f>IF(AO80&lt;&gt;"",'Νέα ΦΣ'!N75,"")</f>
        <v/>
      </c>
      <c r="AU80" s="140" t="str">
        <f>IF(AO80&lt;&gt;"",Υπολογισμοί!J75,"")</f>
        <v/>
      </c>
      <c r="AW80" s="148" t="str">
        <f>IF(Βραχίονες!C75&lt;&gt;"",Βραχίονες!F75+Βραχίονες!G75,"")</f>
        <v/>
      </c>
      <c r="AX80" s="140" t="str">
        <f>IF(Βραχίονες!C75&lt;&gt;"",Υπολογισμοί!K75,"")</f>
        <v/>
      </c>
      <c r="AY80" s="140" t="str">
        <f>IF(Βραχίονες!C75&lt;&gt;"",Υπολογισμοί!L75,"")</f>
        <v/>
      </c>
      <c r="AZ80" s="140" t="str">
        <f>IF(Βραχίονες!C75&lt;&gt;"",Υπολογισμοί!K75+Υπολογισμοί!L75,"")</f>
        <v/>
      </c>
      <c r="BB80" s="139" t="str">
        <f>IF('Λοιπός Εξοπλισμός'!A75&lt;&gt;"",'Λοιπός Εξοπλισμός'!A75,"")</f>
        <v/>
      </c>
      <c r="BC80" s="137" t="str">
        <f>IF('Λοιπός Εξοπλισμός'!B75&lt;&gt;"",'Λοιπός Εξοπλισμός'!B75,"")</f>
        <v/>
      </c>
      <c r="BD80" s="137" t="str">
        <f>IF('Λοιπός Εξοπλισμός'!C75&lt;&gt;"",'Λοιπός Εξοπλισμός'!C75,"")</f>
        <v/>
      </c>
      <c r="BE80" s="137" t="str">
        <f>IF('Λοιπός Εξοπλισμός'!G75&lt;&gt;"",'Λοιπός Εξοπλισμός'!G75,"")</f>
        <v/>
      </c>
      <c r="BF80" s="137" t="str">
        <f>IF('Λοιπός Εξοπλισμός'!H75&lt;&gt;"",'Λοιπός Εξοπλισμός'!H75,"")</f>
        <v/>
      </c>
      <c r="BG80" s="362" t="str">
        <f t="shared" si="25"/>
        <v/>
      </c>
    </row>
    <row r="81" spans="1:59" x14ac:dyDescent="0.2">
      <c r="A81" s="139" t="str">
        <f>IF('Συμβατικά ΦΣ'!B76&lt;&gt;"",'Συμβατικά ΦΣ'!C76,"")</f>
        <v/>
      </c>
      <c r="B81" s="137" t="str">
        <f>IF('Συμβατικά ΦΣ'!B76&lt;&gt;"",'Συμβατικά ΦΣ'!I76,"")</f>
        <v/>
      </c>
      <c r="C81" s="140" t="str">
        <f>IF('Συμβατικά ΦΣ'!B76&lt;&gt;"",'Συμβατικά ΦΣ'!J76,"")</f>
        <v/>
      </c>
      <c r="D81" s="141" t="str">
        <f>IF('Συμβατικά ΦΣ'!B76&lt;&gt;"",'Συμβατικά ΦΣ'!L76,"")</f>
        <v/>
      </c>
      <c r="E81" s="137" t="str">
        <f>IF('Συμβατικά ΦΣ'!B76&lt;&gt;"",'Συμβατικά ΦΣ'!K76,"")</f>
        <v/>
      </c>
      <c r="G81" s="139" t="str">
        <f t="shared" si="26"/>
        <v/>
      </c>
      <c r="H81" s="136" t="str">
        <f t="shared" si="27"/>
        <v/>
      </c>
      <c r="I81" s="140" t="str">
        <f t="shared" si="28"/>
        <v/>
      </c>
      <c r="J81" s="141" t="str">
        <f t="shared" si="29"/>
        <v/>
      </c>
      <c r="K81" s="141" t="str">
        <f t="shared" si="30"/>
        <v/>
      </c>
      <c r="L81" s="140" t="str">
        <f>IF(G81&lt;&gt;"",'Γενικά Δεδομένα'!$I$6*365,"")</f>
        <v/>
      </c>
      <c r="M81" s="144" t="str">
        <f>IF(G81&lt;&gt;"",Υπολογισμοί!G76,"")</f>
        <v/>
      </c>
      <c r="N81" s="145" t="str">
        <f>IF(G81&lt;&gt;"",'Γενικά Δεδομένα'!$I$4,"")</f>
        <v/>
      </c>
      <c r="O81" s="144" t="str">
        <f>IF(G81&lt;&gt;"",M81*'Γενικά Δεδομένα'!$I$4,"")</f>
        <v/>
      </c>
      <c r="Q81" s="155" t="str">
        <f t="shared" si="31"/>
        <v/>
      </c>
      <c r="R81" s="156" t="str">
        <f t="shared" si="32"/>
        <v/>
      </c>
      <c r="S81" s="157" t="str">
        <f t="shared" si="33"/>
        <v/>
      </c>
      <c r="T81" s="158"/>
      <c r="U81" s="159" t="str">
        <f>IF(Q81&lt;&gt;"",'Νέα ΦΣ'!D76,"")</f>
        <v/>
      </c>
      <c r="V81" s="148" t="str">
        <f>IF(Q81&lt;&gt;"",'Νέα ΦΣ'!M76,"")</f>
        <v/>
      </c>
      <c r="W81" s="148" t="str">
        <f t="shared" si="34"/>
        <v/>
      </c>
      <c r="X81" s="148" t="str">
        <f>IF(Q81&lt;&gt;"",'Νέα ΦΣ'!O76,"")</f>
        <v/>
      </c>
      <c r="Y81" s="141" t="str">
        <f t="shared" si="35"/>
        <v/>
      </c>
      <c r="AA81" s="139" t="str">
        <f t="shared" si="36"/>
        <v/>
      </c>
      <c r="AB81" s="136" t="str">
        <f t="shared" si="37"/>
        <v/>
      </c>
      <c r="AC81" s="136" t="str">
        <f t="shared" si="38"/>
        <v/>
      </c>
      <c r="AD81" s="136" t="str">
        <f t="shared" si="39"/>
        <v/>
      </c>
      <c r="AE81" s="136" t="str">
        <f t="shared" si="40"/>
        <v/>
      </c>
      <c r="AF81" s="141" t="str">
        <f t="shared" si="41"/>
        <v/>
      </c>
      <c r="AG81" s="136" t="str">
        <f t="shared" si="42"/>
        <v/>
      </c>
      <c r="AH81" s="144" t="str">
        <f t="shared" si="43"/>
        <v/>
      </c>
      <c r="AI81" s="144" t="str">
        <f>IF(AA81&lt;&gt;"",Υπολογισμοί!H76,"")</f>
        <v/>
      </c>
      <c r="AJ81" s="146" t="str">
        <f>IF(AA81&lt;&gt;"",'Γενικά Δεδομένα'!$I$4,"")</f>
        <v/>
      </c>
      <c r="AK81" s="144" t="str">
        <f t="shared" si="44"/>
        <v/>
      </c>
      <c r="AM81" s="160"/>
      <c r="AO81" s="159" t="str">
        <f t="shared" si="45"/>
        <v/>
      </c>
      <c r="AP81" s="148" t="str">
        <f t="shared" si="46"/>
        <v/>
      </c>
      <c r="AQ81" s="148" t="str">
        <f t="shared" si="47"/>
        <v/>
      </c>
      <c r="AR81" s="148" t="str">
        <f t="shared" si="48"/>
        <v/>
      </c>
      <c r="AS81" s="141" t="str">
        <f>IF(AO81&lt;&gt;"",'Νέα ΦΣ'!I76+'Νέα ΦΣ'!J76,"")</f>
        <v/>
      </c>
      <c r="AT81" s="140" t="str">
        <f>IF(AO81&lt;&gt;"",'Νέα ΦΣ'!N76,"")</f>
        <v/>
      </c>
      <c r="AU81" s="140" t="str">
        <f>IF(AO81&lt;&gt;"",Υπολογισμοί!J76,"")</f>
        <v/>
      </c>
      <c r="AW81" s="148" t="str">
        <f>IF(Βραχίονες!C76&lt;&gt;"",Βραχίονες!F76+Βραχίονες!G76,"")</f>
        <v/>
      </c>
      <c r="AX81" s="140" t="str">
        <f>IF(Βραχίονες!C76&lt;&gt;"",Υπολογισμοί!K76,"")</f>
        <v/>
      </c>
      <c r="AY81" s="140" t="str">
        <f>IF(Βραχίονες!C76&lt;&gt;"",Υπολογισμοί!L76,"")</f>
        <v/>
      </c>
      <c r="AZ81" s="140" t="str">
        <f>IF(Βραχίονες!C76&lt;&gt;"",Υπολογισμοί!K76+Υπολογισμοί!L76,"")</f>
        <v/>
      </c>
      <c r="BB81" s="139" t="str">
        <f>IF('Λοιπός Εξοπλισμός'!A76&lt;&gt;"",'Λοιπός Εξοπλισμός'!A76,"")</f>
        <v/>
      </c>
      <c r="BC81" s="137" t="str">
        <f>IF('Λοιπός Εξοπλισμός'!B76&lt;&gt;"",'Λοιπός Εξοπλισμός'!B76,"")</f>
        <v/>
      </c>
      <c r="BD81" s="137" t="str">
        <f>IF('Λοιπός Εξοπλισμός'!C76&lt;&gt;"",'Λοιπός Εξοπλισμός'!C76,"")</f>
        <v/>
      </c>
      <c r="BE81" s="137" t="str">
        <f>IF('Λοιπός Εξοπλισμός'!G76&lt;&gt;"",'Λοιπός Εξοπλισμός'!G76,"")</f>
        <v/>
      </c>
      <c r="BF81" s="137" t="str">
        <f>IF('Λοιπός Εξοπλισμός'!H76&lt;&gt;"",'Λοιπός Εξοπλισμός'!H76,"")</f>
        <v/>
      </c>
      <c r="BG81" s="362" t="str">
        <f t="shared" si="25"/>
        <v/>
      </c>
    </row>
    <row r="82" spans="1:59" x14ac:dyDescent="0.2">
      <c r="A82" s="139" t="str">
        <f>IF('Συμβατικά ΦΣ'!B77&lt;&gt;"",'Συμβατικά ΦΣ'!C77,"")</f>
        <v/>
      </c>
      <c r="B82" s="137" t="str">
        <f>IF('Συμβατικά ΦΣ'!B77&lt;&gt;"",'Συμβατικά ΦΣ'!I77,"")</f>
        <v/>
      </c>
      <c r="C82" s="140" t="str">
        <f>IF('Συμβατικά ΦΣ'!B77&lt;&gt;"",'Συμβατικά ΦΣ'!J77,"")</f>
        <v/>
      </c>
      <c r="D82" s="141" t="str">
        <f>IF('Συμβατικά ΦΣ'!B77&lt;&gt;"",'Συμβατικά ΦΣ'!L77,"")</f>
        <v/>
      </c>
      <c r="E82" s="137" t="str">
        <f>IF('Συμβατικά ΦΣ'!B77&lt;&gt;"",'Συμβατικά ΦΣ'!K77,"")</f>
        <v/>
      </c>
      <c r="G82" s="139" t="str">
        <f t="shared" si="26"/>
        <v/>
      </c>
      <c r="H82" s="136" t="str">
        <f t="shared" si="27"/>
        <v/>
      </c>
      <c r="I82" s="140" t="str">
        <f t="shared" si="28"/>
        <v/>
      </c>
      <c r="J82" s="141" t="str">
        <f t="shared" si="29"/>
        <v/>
      </c>
      <c r="K82" s="141" t="str">
        <f t="shared" si="30"/>
        <v/>
      </c>
      <c r="L82" s="140" t="str">
        <f>IF(G82&lt;&gt;"",'Γενικά Δεδομένα'!$I$6*365,"")</f>
        <v/>
      </c>
      <c r="M82" s="144" t="str">
        <f>IF(G82&lt;&gt;"",Υπολογισμοί!G77,"")</f>
        <v/>
      </c>
      <c r="N82" s="145" t="str">
        <f>IF(G82&lt;&gt;"",'Γενικά Δεδομένα'!$I$4,"")</f>
        <v/>
      </c>
      <c r="O82" s="144" t="str">
        <f>IF(G82&lt;&gt;"",M82*'Γενικά Δεδομένα'!$I$4,"")</f>
        <v/>
      </c>
      <c r="Q82" s="155" t="str">
        <f t="shared" si="31"/>
        <v/>
      </c>
      <c r="R82" s="156" t="str">
        <f t="shared" si="32"/>
        <v/>
      </c>
      <c r="S82" s="157" t="str">
        <f t="shared" si="33"/>
        <v/>
      </c>
      <c r="T82" s="158"/>
      <c r="U82" s="159" t="str">
        <f>IF(Q82&lt;&gt;"",'Νέα ΦΣ'!D77,"")</f>
        <v/>
      </c>
      <c r="V82" s="148" t="str">
        <f>IF(Q82&lt;&gt;"",'Νέα ΦΣ'!M77,"")</f>
        <v/>
      </c>
      <c r="W82" s="148" t="str">
        <f t="shared" si="34"/>
        <v/>
      </c>
      <c r="X82" s="148" t="str">
        <f>IF(Q82&lt;&gt;"",'Νέα ΦΣ'!O77,"")</f>
        <v/>
      </c>
      <c r="Y82" s="141" t="str">
        <f t="shared" si="35"/>
        <v/>
      </c>
      <c r="AA82" s="139" t="str">
        <f t="shared" si="36"/>
        <v/>
      </c>
      <c r="AB82" s="136" t="str">
        <f t="shared" si="37"/>
        <v/>
      </c>
      <c r="AC82" s="136" t="str">
        <f t="shared" si="38"/>
        <v/>
      </c>
      <c r="AD82" s="136" t="str">
        <f t="shared" si="39"/>
        <v/>
      </c>
      <c r="AE82" s="136" t="str">
        <f t="shared" si="40"/>
        <v/>
      </c>
      <c r="AF82" s="141" t="str">
        <f t="shared" si="41"/>
        <v/>
      </c>
      <c r="AG82" s="136" t="str">
        <f t="shared" si="42"/>
        <v/>
      </c>
      <c r="AH82" s="144" t="str">
        <f t="shared" si="43"/>
        <v/>
      </c>
      <c r="AI82" s="144" t="str">
        <f>IF(AA82&lt;&gt;"",Υπολογισμοί!H77,"")</f>
        <v/>
      </c>
      <c r="AJ82" s="146" t="str">
        <f>IF(AA82&lt;&gt;"",'Γενικά Δεδομένα'!$I$4,"")</f>
        <v/>
      </c>
      <c r="AK82" s="144" t="str">
        <f t="shared" si="44"/>
        <v/>
      </c>
      <c r="AM82" s="160"/>
      <c r="AO82" s="159" t="str">
        <f t="shared" si="45"/>
        <v/>
      </c>
      <c r="AP82" s="148" t="str">
        <f t="shared" si="46"/>
        <v/>
      </c>
      <c r="AQ82" s="148" t="str">
        <f t="shared" si="47"/>
        <v/>
      </c>
      <c r="AR82" s="148" t="str">
        <f t="shared" si="48"/>
        <v/>
      </c>
      <c r="AS82" s="141" t="str">
        <f>IF(AO82&lt;&gt;"",'Νέα ΦΣ'!I77+'Νέα ΦΣ'!J77,"")</f>
        <v/>
      </c>
      <c r="AT82" s="140" t="str">
        <f>IF(AO82&lt;&gt;"",'Νέα ΦΣ'!N77,"")</f>
        <v/>
      </c>
      <c r="AU82" s="140" t="str">
        <f>IF(AO82&lt;&gt;"",Υπολογισμοί!J77,"")</f>
        <v/>
      </c>
      <c r="AW82" s="148" t="str">
        <f>IF(Βραχίονες!C77&lt;&gt;"",Βραχίονες!F77+Βραχίονες!G77,"")</f>
        <v/>
      </c>
      <c r="AX82" s="140" t="str">
        <f>IF(Βραχίονες!C77&lt;&gt;"",Υπολογισμοί!K77,"")</f>
        <v/>
      </c>
      <c r="AY82" s="140" t="str">
        <f>IF(Βραχίονες!C77&lt;&gt;"",Υπολογισμοί!L77,"")</f>
        <v/>
      </c>
      <c r="AZ82" s="140" t="str">
        <f>IF(Βραχίονες!C77&lt;&gt;"",Υπολογισμοί!K77+Υπολογισμοί!L77,"")</f>
        <v/>
      </c>
      <c r="BB82" s="139" t="str">
        <f>IF('Λοιπός Εξοπλισμός'!A77&lt;&gt;"",'Λοιπός Εξοπλισμός'!A77,"")</f>
        <v/>
      </c>
      <c r="BC82" s="137" t="str">
        <f>IF('Λοιπός Εξοπλισμός'!B77&lt;&gt;"",'Λοιπός Εξοπλισμός'!B77,"")</f>
        <v/>
      </c>
      <c r="BD82" s="137" t="str">
        <f>IF('Λοιπός Εξοπλισμός'!C77&lt;&gt;"",'Λοιπός Εξοπλισμός'!C77,"")</f>
        <v/>
      </c>
      <c r="BE82" s="137" t="str">
        <f>IF('Λοιπός Εξοπλισμός'!G77&lt;&gt;"",'Λοιπός Εξοπλισμός'!G77,"")</f>
        <v/>
      </c>
      <c r="BF82" s="137" t="str">
        <f>IF('Λοιπός Εξοπλισμός'!H77&lt;&gt;"",'Λοιπός Εξοπλισμός'!H77,"")</f>
        <v/>
      </c>
      <c r="BG82" s="362" t="str">
        <f t="shared" si="25"/>
        <v/>
      </c>
    </row>
    <row r="83" spans="1:59" x14ac:dyDescent="0.2">
      <c r="A83" s="139" t="str">
        <f>IF('Συμβατικά ΦΣ'!B78&lt;&gt;"",'Συμβατικά ΦΣ'!C78,"")</f>
        <v/>
      </c>
      <c r="B83" s="137" t="str">
        <f>IF('Συμβατικά ΦΣ'!B78&lt;&gt;"",'Συμβατικά ΦΣ'!I78,"")</f>
        <v/>
      </c>
      <c r="C83" s="140" t="str">
        <f>IF('Συμβατικά ΦΣ'!B78&lt;&gt;"",'Συμβατικά ΦΣ'!J78,"")</f>
        <v/>
      </c>
      <c r="D83" s="141" t="str">
        <f>IF('Συμβατικά ΦΣ'!B78&lt;&gt;"",'Συμβατικά ΦΣ'!L78,"")</f>
        <v/>
      </c>
      <c r="E83" s="137" t="str">
        <f>IF('Συμβατικά ΦΣ'!B78&lt;&gt;"",'Συμβατικά ΦΣ'!K78,"")</f>
        <v/>
      </c>
      <c r="G83" s="139" t="str">
        <f t="shared" si="26"/>
        <v/>
      </c>
      <c r="H83" s="136" t="str">
        <f t="shared" si="27"/>
        <v/>
      </c>
      <c r="I83" s="140" t="str">
        <f t="shared" si="28"/>
        <v/>
      </c>
      <c r="J83" s="141" t="str">
        <f t="shared" si="29"/>
        <v/>
      </c>
      <c r="K83" s="141" t="str">
        <f t="shared" si="30"/>
        <v/>
      </c>
      <c r="L83" s="140" t="str">
        <f>IF(G83&lt;&gt;"",'Γενικά Δεδομένα'!$I$6*365,"")</f>
        <v/>
      </c>
      <c r="M83" s="144" t="str">
        <f>IF(G83&lt;&gt;"",Υπολογισμοί!G78,"")</f>
        <v/>
      </c>
      <c r="N83" s="145" t="str">
        <f>IF(G83&lt;&gt;"",'Γενικά Δεδομένα'!$I$4,"")</f>
        <v/>
      </c>
      <c r="O83" s="144" t="str">
        <f>IF(G83&lt;&gt;"",M83*'Γενικά Δεδομένα'!$I$4,"")</f>
        <v/>
      </c>
      <c r="Q83" s="155" t="str">
        <f t="shared" si="31"/>
        <v/>
      </c>
      <c r="R83" s="156" t="str">
        <f t="shared" si="32"/>
        <v/>
      </c>
      <c r="S83" s="157" t="str">
        <f t="shared" si="33"/>
        <v/>
      </c>
      <c r="T83" s="158"/>
      <c r="U83" s="159" t="str">
        <f>IF(Q83&lt;&gt;"",'Νέα ΦΣ'!D78,"")</f>
        <v/>
      </c>
      <c r="V83" s="148" t="str">
        <f>IF(Q83&lt;&gt;"",'Νέα ΦΣ'!M78,"")</f>
        <v/>
      </c>
      <c r="W83" s="148" t="str">
        <f t="shared" si="34"/>
        <v/>
      </c>
      <c r="X83" s="148" t="str">
        <f>IF(Q83&lt;&gt;"",'Νέα ΦΣ'!O78,"")</f>
        <v/>
      </c>
      <c r="Y83" s="141" t="str">
        <f t="shared" si="35"/>
        <v/>
      </c>
      <c r="AA83" s="139" t="str">
        <f t="shared" si="36"/>
        <v/>
      </c>
      <c r="AB83" s="136" t="str">
        <f t="shared" si="37"/>
        <v/>
      </c>
      <c r="AC83" s="136" t="str">
        <f t="shared" si="38"/>
        <v/>
      </c>
      <c r="AD83" s="136" t="str">
        <f t="shared" si="39"/>
        <v/>
      </c>
      <c r="AE83" s="136" t="str">
        <f t="shared" si="40"/>
        <v/>
      </c>
      <c r="AF83" s="141" t="str">
        <f t="shared" si="41"/>
        <v/>
      </c>
      <c r="AG83" s="136" t="str">
        <f t="shared" si="42"/>
        <v/>
      </c>
      <c r="AH83" s="144" t="str">
        <f t="shared" si="43"/>
        <v/>
      </c>
      <c r="AI83" s="144" t="str">
        <f>IF(AA83&lt;&gt;"",Υπολογισμοί!H78,"")</f>
        <v/>
      </c>
      <c r="AJ83" s="146" t="str">
        <f>IF(AA83&lt;&gt;"",'Γενικά Δεδομένα'!$I$4,"")</f>
        <v/>
      </c>
      <c r="AK83" s="144" t="str">
        <f t="shared" si="44"/>
        <v/>
      </c>
      <c r="AM83" s="160"/>
      <c r="AO83" s="159" t="str">
        <f t="shared" si="45"/>
        <v/>
      </c>
      <c r="AP83" s="148" t="str">
        <f t="shared" si="46"/>
        <v/>
      </c>
      <c r="AQ83" s="148" t="str">
        <f t="shared" si="47"/>
        <v/>
      </c>
      <c r="AR83" s="148" t="str">
        <f t="shared" si="48"/>
        <v/>
      </c>
      <c r="AS83" s="141" t="str">
        <f>IF(AO83&lt;&gt;"",'Νέα ΦΣ'!I78+'Νέα ΦΣ'!J78,"")</f>
        <v/>
      </c>
      <c r="AT83" s="140" t="str">
        <f>IF(AO83&lt;&gt;"",'Νέα ΦΣ'!N78,"")</f>
        <v/>
      </c>
      <c r="AU83" s="140" t="str">
        <f>IF(AO83&lt;&gt;"",Υπολογισμοί!J78,"")</f>
        <v/>
      </c>
      <c r="AW83" s="148" t="str">
        <f>IF(Βραχίονες!C78&lt;&gt;"",Βραχίονες!F78+Βραχίονες!G78,"")</f>
        <v/>
      </c>
      <c r="AX83" s="140" t="str">
        <f>IF(Βραχίονες!C78&lt;&gt;"",Υπολογισμοί!K78,"")</f>
        <v/>
      </c>
      <c r="AY83" s="140" t="str">
        <f>IF(Βραχίονες!C78&lt;&gt;"",Υπολογισμοί!L78,"")</f>
        <v/>
      </c>
      <c r="AZ83" s="140" t="str">
        <f>IF(Βραχίονες!C78&lt;&gt;"",Υπολογισμοί!K78+Υπολογισμοί!L78,"")</f>
        <v/>
      </c>
      <c r="BB83" s="139" t="str">
        <f>IF('Λοιπός Εξοπλισμός'!A78&lt;&gt;"",'Λοιπός Εξοπλισμός'!A78,"")</f>
        <v/>
      </c>
      <c r="BC83" s="137" t="str">
        <f>IF('Λοιπός Εξοπλισμός'!B78&lt;&gt;"",'Λοιπός Εξοπλισμός'!B78,"")</f>
        <v/>
      </c>
      <c r="BD83" s="137" t="str">
        <f>IF('Λοιπός Εξοπλισμός'!C78&lt;&gt;"",'Λοιπός Εξοπλισμός'!C78,"")</f>
        <v/>
      </c>
      <c r="BE83" s="137" t="str">
        <f>IF('Λοιπός Εξοπλισμός'!G78&lt;&gt;"",'Λοιπός Εξοπλισμός'!G78,"")</f>
        <v/>
      </c>
      <c r="BF83" s="137" t="str">
        <f>IF('Λοιπός Εξοπλισμός'!H78&lt;&gt;"",'Λοιπός Εξοπλισμός'!H78,"")</f>
        <v/>
      </c>
      <c r="BG83" s="362" t="str">
        <f t="shared" si="25"/>
        <v/>
      </c>
    </row>
    <row r="84" spans="1:59" x14ac:dyDescent="0.2">
      <c r="A84" s="139" t="str">
        <f>IF('Συμβατικά ΦΣ'!B79&lt;&gt;"",'Συμβατικά ΦΣ'!C79,"")</f>
        <v/>
      </c>
      <c r="B84" s="137" t="str">
        <f>IF('Συμβατικά ΦΣ'!B79&lt;&gt;"",'Συμβατικά ΦΣ'!I79,"")</f>
        <v/>
      </c>
      <c r="C84" s="140" t="str">
        <f>IF('Συμβατικά ΦΣ'!B79&lt;&gt;"",'Συμβατικά ΦΣ'!J79,"")</f>
        <v/>
      </c>
      <c r="D84" s="141" t="str">
        <f>IF('Συμβατικά ΦΣ'!B79&lt;&gt;"",'Συμβατικά ΦΣ'!L79,"")</f>
        <v/>
      </c>
      <c r="E84" s="137" t="str">
        <f>IF('Συμβατικά ΦΣ'!B79&lt;&gt;"",'Συμβατικά ΦΣ'!K79,"")</f>
        <v/>
      </c>
      <c r="G84" s="139" t="str">
        <f t="shared" si="26"/>
        <v/>
      </c>
      <c r="H84" s="136" t="str">
        <f t="shared" si="27"/>
        <v/>
      </c>
      <c r="I84" s="140" t="str">
        <f t="shared" si="28"/>
        <v/>
      </c>
      <c r="J84" s="141" t="str">
        <f t="shared" si="29"/>
        <v/>
      </c>
      <c r="K84" s="141" t="str">
        <f t="shared" si="30"/>
        <v/>
      </c>
      <c r="L84" s="140" t="str">
        <f>IF(G84&lt;&gt;"",'Γενικά Δεδομένα'!$I$6*365,"")</f>
        <v/>
      </c>
      <c r="M84" s="144" t="str">
        <f>IF(G84&lt;&gt;"",Υπολογισμοί!G79,"")</f>
        <v/>
      </c>
      <c r="N84" s="145" t="str">
        <f>IF(G84&lt;&gt;"",'Γενικά Δεδομένα'!$I$4,"")</f>
        <v/>
      </c>
      <c r="O84" s="144" t="str">
        <f>IF(G84&lt;&gt;"",M84*'Γενικά Δεδομένα'!$I$4,"")</f>
        <v/>
      </c>
      <c r="Q84" s="155" t="str">
        <f t="shared" si="31"/>
        <v/>
      </c>
      <c r="R84" s="156" t="str">
        <f t="shared" si="32"/>
        <v/>
      </c>
      <c r="S84" s="157" t="str">
        <f t="shared" si="33"/>
        <v/>
      </c>
      <c r="T84" s="158"/>
      <c r="U84" s="159" t="str">
        <f>IF(Q84&lt;&gt;"",'Νέα ΦΣ'!D79,"")</f>
        <v/>
      </c>
      <c r="V84" s="148" t="str">
        <f>IF(Q84&lt;&gt;"",'Νέα ΦΣ'!M79,"")</f>
        <v/>
      </c>
      <c r="W84" s="148" t="str">
        <f t="shared" si="34"/>
        <v/>
      </c>
      <c r="X84" s="148" t="str">
        <f>IF(Q84&lt;&gt;"",'Νέα ΦΣ'!O79,"")</f>
        <v/>
      </c>
      <c r="Y84" s="141" t="str">
        <f t="shared" si="35"/>
        <v/>
      </c>
      <c r="AA84" s="139" t="str">
        <f t="shared" si="36"/>
        <v/>
      </c>
      <c r="AB84" s="136" t="str">
        <f t="shared" si="37"/>
        <v/>
      </c>
      <c r="AC84" s="136" t="str">
        <f t="shared" si="38"/>
        <v/>
      </c>
      <c r="AD84" s="136" t="str">
        <f t="shared" si="39"/>
        <v/>
      </c>
      <c r="AE84" s="136" t="str">
        <f t="shared" si="40"/>
        <v/>
      </c>
      <c r="AF84" s="141" t="str">
        <f t="shared" si="41"/>
        <v/>
      </c>
      <c r="AG84" s="136" t="str">
        <f t="shared" si="42"/>
        <v/>
      </c>
      <c r="AH84" s="144" t="str">
        <f t="shared" si="43"/>
        <v/>
      </c>
      <c r="AI84" s="144" t="str">
        <f>IF(AA84&lt;&gt;"",Υπολογισμοί!H79,"")</f>
        <v/>
      </c>
      <c r="AJ84" s="146" t="str">
        <f>IF(AA84&lt;&gt;"",'Γενικά Δεδομένα'!$I$4,"")</f>
        <v/>
      </c>
      <c r="AK84" s="144" t="str">
        <f t="shared" si="44"/>
        <v/>
      </c>
      <c r="AM84" s="160"/>
      <c r="AO84" s="159" t="str">
        <f t="shared" si="45"/>
        <v/>
      </c>
      <c r="AP84" s="148" t="str">
        <f t="shared" si="46"/>
        <v/>
      </c>
      <c r="AQ84" s="148" t="str">
        <f t="shared" si="47"/>
        <v/>
      </c>
      <c r="AR84" s="148" t="str">
        <f t="shared" si="48"/>
        <v/>
      </c>
      <c r="AS84" s="141" t="str">
        <f>IF(AO84&lt;&gt;"",'Νέα ΦΣ'!I79+'Νέα ΦΣ'!J79,"")</f>
        <v/>
      </c>
      <c r="AT84" s="140" t="str">
        <f>IF(AO84&lt;&gt;"",'Νέα ΦΣ'!N79,"")</f>
        <v/>
      </c>
      <c r="AU84" s="140" t="str">
        <f>IF(AO84&lt;&gt;"",Υπολογισμοί!J79,"")</f>
        <v/>
      </c>
      <c r="AW84" s="148" t="str">
        <f>IF(Βραχίονες!C79&lt;&gt;"",Βραχίονες!F79+Βραχίονες!G79,"")</f>
        <v/>
      </c>
      <c r="AX84" s="140" t="str">
        <f>IF(Βραχίονες!C79&lt;&gt;"",Υπολογισμοί!K79,"")</f>
        <v/>
      </c>
      <c r="AY84" s="140" t="str">
        <f>IF(Βραχίονες!C79&lt;&gt;"",Υπολογισμοί!L79,"")</f>
        <v/>
      </c>
      <c r="AZ84" s="140" t="str">
        <f>IF(Βραχίονες!C79&lt;&gt;"",Υπολογισμοί!K79+Υπολογισμοί!L79,"")</f>
        <v/>
      </c>
      <c r="BB84" s="139" t="str">
        <f>IF('Λοιπός Εξοπλισμός'!A79&lt;&gt;"",'Λοιπός Εξοπλισμός'!A79,"")</f>
        <v/>
      </c>
      <c r="BC84" s="137" t="str">
        <f>IF('Λοιπός Εξοπλισμός'!B79&lt;&gt;"",'Λοιπός Εξοπλισμός'!B79,"")</f>
        <v/>
      </c>
      <c r="BD84" s="137" t="str">
        <f>IF('Λοιπός Εξοπλισμός'!C79&lt;&gt;"",'Λοιπός Εξοπλισμός'!C79,"")</f>
        <v/>
      </c>
      <c r="BE84" s="137" t="str">
        <f>IF('Λοιπός Εξοπλισμός'!G79&lt;&gt;"",'Λοιπός Εξοπλισμός'!G79,"")</f>
        <v/>
      </c>
      <c r="BF84" s="137" t="str">
        <f>IF('Λοιπός Εξοπλισμός'!H79&lt;&gt;"",'Λοιπός Εξοπλισμός'!H79,"")</f>
        <v/>
      </c>
      <c r="BG84" s="362" t="str">
        <f t="shared" si="25"/>
        <v/>
      </c>
    </row>
    <row r="85" spans="1:59" x14ac:dyDescent="0.2">
      <c r="A85" s="139" t="str">
        <f>IF('Συμβατικά ΦΣ'!B80&lt;&gt;"",'Συμβατικά ΦΣ'!C80,"")</f>
        <v/>
      </c>
      <c r="B85" s="137" t="str">
        <f>IF('Συμβατικά ΦΣ'!B80&lt;&gt;"",'Συμβατικά ΦΣ'!I80,"")</f>
        <v/>
      </c>
      <c r="C85" s="140" t="str">
        <f>IF('Συμβατικά ΦΣ'!B80&lt;&gt;"",'Συμβατικά ΦΣ'!J80,"")</f>
        <v/>
      </c>
      <c r="D85" s="141" t="str">
        <f>IF('Συμβατικά ΦΣ'!B80&lt;&gt;"",'Συμβατικά ΦΣ'!L80,"")</f>
        <v/>
      </c>
      <c r="E85" s="137" t="str">
        <f>IF('Συμβατικά ΦΣ'!B80&lt;&gt;"",'Συμβατικά ΦΣ'!K80,"")</f>
        <v/>
      </c>
      <c r="G85" s="139" t="str">
        <f t="shared" si="26"/>
        <v/>
      </c>
      <c r="H85" s="136" t="str">
        <f t="shared" si="27"/>
        <v/>
      </c>
      <c r="I85" s="140" t="str">
        <f t="shared" si="28"/>
        <v/>
      </c>
      <c r="J85" s="141" t="str">
        <f t="shared" si="29"/>
        <v/>
      </c>
      <c r="K85" s="141" t="str">
        <f t="shared" si="30"/>
        <v/>
      </c>
      <c r="L85" s="140" t="str">
        <f>IF(G85&lt;&gt;"",'Γενικά Δεδομένα'!$I$6*365,"")</f>
        <v/>
      </c>
      <c r="M85" s="144" t="str">
        <f>IF(G85&lt;&gt;"",Υπολογισμοί!G80,"")</f>
        <v/>
      </c>
      <c r="N85" s="145" t="str">
        <f>IF(G85&lt;&gt;"",'Γενικά Δεδομένα'!$I$4,"")</f>
        <v/>
      </c>
      <c r="O85" s="144" t="str">
        <f>IF(G85&lt;&gt;"",M85*'Γενικά Δεδομένα'!$I$4,"")</f>
        <v/>
      </c>
      <c r="Q85" s="155" t="str">
        <f t="shared" si="31"/>
        <v/>
      </c>
      <c r="R85" s="156" t="str">
        <f t="shared" si="32"/>
        <v/>
      </c>
      <c r="S85" s="157" t="str">
        <f t="shared" si="33"/>
        <v/>
      </c>
      <c r="T85" s="158"/>
      <c r="U85" s="159" t="str">
        <f>IF(Q85&lt;&gt;"",'Νέα ΦΣ'!D80,"")</f>
        <v/>
      </c>
      <c r="V85" s="148" t="str">
        <f>IF(Q85&lt;&gt;"",'Νέα ΦΣ'!M80,"")</f>
        <v/>
      </c>
      <c r="W85" s="148" t="str">
        <f t="shared" si="34"/>
        <v/>
      </c>
      <c r="X85" s="148" t="str">
        <f>IF(Q85&lt;&gt;"",'Νέα ΦΣ'!O80,"")</f>
        <v/>
      </c>
      <c r="Y85" s="141" t="str">
        <f t="shared" si="35"/>
        <v/>
      </c>
      <c r="AA85" s="139" t="str">
        <f t="shared" si="36"/>
        <v/>
      </c>
      <c r="AB85" s="136" t="str">
        <f t="shared" si="37"/>
        <v/>
      </c>
      <c r="AC85" s="136" t="str">
        <f t="shared" si="38"/>
        <v/>
      </c>
      <c r="AD85" s="136" t="str">
        <f t="shared" si="39"/>
        <v/>
      </c>
      <c r="AE85" s="136" t="str">
        <f t="shared" si="40"/>
        <v/>
      </c>
      <c r="AF85" s="141" t="str">
        <f t="shared" si="41"/>
        <v/>
      </c>
      <c r="AG85" s="136" t="str">
        <f t="shared" si="42"/>
        <v/>
      </c>
      <c r="AH85" s="144" t="str">
        <f t="shared" si="43"/>
        <v/>
      </c>
      <c r="AI85" s="144" t="str">
        <f>IF(AA85&lt;&gt;"",Υπολογισμοί!H80,"")</f>
        <v/>
      </c>
      <c r="AJ85" s="146" t="str">
        <f>IF(AA85&lt;&gt;"",'Γενικά Δεδομένα'!$I$4,"")</f>
        <v/>
      </c>
      <c r="AK85" s="144" t="str">
        <f t="shared" si="44"/>
        <v/>
      </c>
      <c r="AM85" s="160"/>
      <c r="AO85" s="159" t="str">
        <f t="shared" si="45"/>
        <v/>
      </c>
      <c r="AP85" s="148" t="str">
        <f t="shared" si="46"/>
        <v/>
      </c>
      <c r="AQ85" s="148" t="str">
        <f t="shared" si="47"/>
        <v/>
      </c>
      <c r="AR85" s="148" t="str">
        <f t="shared" si="48"/>
        <v/>
      </c>
      <c r="AS85" s="141" t="str">
        <f>IF(AO85&lt;&gt;"",'Νέα ΦΣ'!I80+'Νέα ΦΣ'!J80,"")</f>
        <v/>
      </c>
      <c r="AT85" s="140" t="str">
        <f>IF(AO85&lt;&gt;"",'Νέα ΦΣ'!N80,"")</f>
        <v/>
      </c>
      <c r="AU85" s="140" t="str">
        <f>IF(AO85&lt;&gt;"",Υπολογισμοί!J80,"")</f>
        <v/>
      </c>
      <c r="AW85" s="148" t="str">
        <f>IF(Βραχίονες!C80&lt;&gt;"",Βραχίονες!F80+Βραχίονες!G80,"")</f>
        <v/>
      </c>
      <c r="AX85" s="140" t="str">
        <f>IF(Βραχίονες!C80&lt;&gt;"",Υπολογισμοί!K80,"")</f>
        <v/>
      </c>
      <c r="AY85" s="140" t="str">
        <f>IF(Βραχίονες!C80&lt;&gt;"",Υπολογισμοί!L80,"")</f>
        <v/>
      </c>
      <c r="AZ85" s="140" t="str">
        <f>IF(Βραχίονες!C80&lt;&gt;"",Υπολογισμοί!K80+Υπολογισμοί!L80,"")</f>
        <v/>
      </c>
      <c r="BB85" s="139" t="str">
        <f>IF('Λοιπός Εξοπλισμός'!A80&lt;&gt;"",'Λοιπός Εξοπλισμός'!A80,"")</f>
        <v/>
      </c>
      <c r="BC85" s="137" t="str">
        <f>IF('Λοιπός Εξοπλισμός'!B80&lt;&gt;"",'Λοιπός Εξοπλισμός'!B80,"")</f>
        <v/>
      </c>
      <c r="BD85" s="137" t="str">
        <f>IF('Λοιπός Εξοπλισμός'!C80&lt;&gt;"",'Λοιπός Εξοπλισμός'!C80,"")</f>
        <v/>
      </c>
      <c r="BE85" s="137" t="str">
        <f>IF('Λοιπός Εξοπλισμός'!G80&lt;&gt;"",'Λοιπός Εξοπλισμός'!G80,"")</f>
        <v/>
      </c>
      <c r="BF85" s="137" t="str">
        <f>IF('Λοιπός Εξοπλισμός'!H80&lt;&gt;"",'Λοιπός Εξοπλισμός'!H80,"")</f>
        <v/>
      </c>
      <c r="BG85" s="362" t="str">
        <f t="shared" si="25"/>
        <v/>
      </c>
    </row>
    <row r="86" spans="1:59" x14ac:dyDescent="0.2">
      <c r="A86" s="139" t="str">
        <f>IF('Συμβατικά ΦΣ'!B81&lt;&gt;"",'Συμβατικά ΦΣ'!C81,"")</f>
        <v/>
      </c>
      <c r="B86" s="137" t="str">
        <f>IF('Συμβατικά ΦΣ'!B81&lt;&gt;"",'Συμβατικά ΦΣ'!I81,"")</f>
        <v/>
      </c>
      <c r="C86" s="140" t="str">
        <f>IF('Συμβατικά ΦΣ'!B81&lt;&gt;"",'Συμβατικά ΦΣ'!J81,"")</f>
        <v/>
      </c>
      <c r="D86" s="141" t="str">
        <f>IF('Συμβατικά ΦΣ'!B81&lt;&gt;"",'Συμβατικά ΦΣ'!L81,"")</f>
        <v/>
      </c>
      <c r="E86" s="137" t="str">
        <f>IF('Συμβατικά ΦΣ'!B81&lt;&gt;"",'Συμβατικά ΦΣ'!K81,"")</f>
        <v/>
      </c>
      <c r="G86" s="139" t="str">
        <f t="shared" si="26"/>
        <v/>
      </c>
      <c r="H86" s="136" t="str">
        <f t="shared" si="27"/>
        <v/>
      </c>
      <c r="I86" s="140" t="str">
        <f t="shared" si="28"/>
        <v/>
      </c>
      <c r="J86" s="141" t="str">
        <f t="shared" si="29"/>
        <v/>
      </c>
      <c r="K86" s="141" t="str">
        <f t="shared" si="30"/>
        <v/>
      </c>
      <c r="L86" s="140" t="str">
        <f>IF(G86&lt;&gt;"",'Γενικά Δεδομένα'!$I$6*365,"")</f>
        <v/>
      </c>
      <c r="M86" s="144" t="str">
        <f>IF(G86&lt;&gt;"",Υπολογισμοί!G81,"")</f>
        <v/>
      </c>
      <c r="N86" s="145" t="str">
        <f>IF(G86&lt;&gt;"",'Γενικά Δεδομένα'!$I$4,"")</f>
        <v/>
      </c>
      <c r="O86" s="144" t="str">
        <f>IF(G86&lt;&gt;"",M86*'Γενικά Δεδομένα'!$I$4,"")</f>
        <v/>
      </c>
      <c r="Q86" s="155" t="str">
        <f t="shared" si="31"/>
        <v/>
      </c>
      <c r="R86" s="156" t="str">
        <f t="shared" si="32"/>
        <v/>
      </c>
      <c r="S86" s="157" t="str">
        <f t="shared" si="33"/>
        <v/>
      </c>
      <c r="T86" s="158"/>
      <c r="U86" s="159" t="str">
        <f>IF(Q86&lt;&gt;"",'Νέα ΦΣ'!D81,"")</f>
        <v/>
      </c>
      <c r="V86" s="148" t="str">
        <f>IF(Q86&lt;&gt;"",'Νέα ΦΣ'!M81,"")</f>
        <v/>
      </c>
      <c r="W86" s="148" t="str">
        <f t="shared" si="34"/>
        <v/>
      </c>
      <c r="X86" s="148" t="str">
        <f>IF(Q86&lt;&gt;"",'Νέα ΦΣ'!O81,"")</f>
        <v/>
      </c>
      <c r="Y86" s="141" t="str">
        <f t="shared" si="35"/>
        <v/>
      </c>
      <c r="AA86" s="139" t="str">
        <f t="shared" si="36"/>
        <v/>
      </c>
      <c r="AB86" s="136" t="str">
        <f t="shared" si="37"/>
        <v/>
      </c>
      <c r="AC86" s="136" t="str">
        <f t="shared" si="38"/>
        <v/>
      </c>
      <c r="AD86" s="136" t="str">
        <f t="shared" si="39"/>
        <v/>
      </c>
      <c r="AE86" s="136" t="str">
        <f t="shared" si="40"/>
        <v/>
      </c>
      <c r="AF86" s="141" t="str">
        <f t="shared" si="41"/>
        <v/>
      </c>
      <c r="AG86" s="136" t="str">
        <f t="shared" si="42"/>
        <v/>
      </c>
      <c r="AH86" s="144" t="str">
        <f t="shared" si="43"/>
        <v/>
      </c>
      <c r="AI86" s="144" t="str">
        <f>IF(AA86&lt;&gt;"",Υπολογισμοί!H81,"")</f>
        <v/>
      </c>
      <c r="AJ86" s="146" t="str">
        <f>IF(AA86&lt;&gt;"",'Γενικά Δεδομένα'!$I$4,"")</f>
        <v/>
      </c>
      <c r="AK86" s="144" t="str">
        <f t="shared" si="44"/>
        <v/>
      </c>
      <c r="AM86" s="160"/>
      <c r="AO86" s="159" t="str">
        <f t="shared" si="45"/>
        <v/>
      </c>
      <c r="AP86" s="148" t="str">
        <f t="shared" si="46"/>
        <v/>
      </c>
      <c r="AQ86" s="148" t="str">
        <f t="shared" si="47"/>
        <v/>
      </c>
      <c r="AR86" s="148" t="str">
        <f t="shared" si="48"/>
        <v/>
      </c>
      <c r="AS86" s="141" t="str">
        <f>IF(AO86&lt;&gt;"",'Νέα ΦΣ'!I81+'Νέα ΦΣ'!J81,"")</f>
        <v/>
      </c>
      <c r="AT86" s="140" t="str">
        <f>IF(AO86&lt;&gt;"",'Νέα ΦΣ'!N81,"")</f>
        <v/>
      </c>
      <c r="AU86" s="140" t="str">
        <f>IF(AO86&lt;&gt;"",Υπολογισμοί!J81,"")</f>
        <v/>
      </c>
      <c r="AW86" s="148" t="str">
        <f>IF(Βραχίονες!C81&lt;&gt;"",Βραχίονες!F81+Βραχίονες!G81,"")</f>
        <v/>
      </c>
      <c r="AX86" s="140" t="str">
        <f>IF(Βραχίονες!C81&lt;&gt;"",Υπολογισμοί!K81,"")</f>
        <v/>
      </c>
      <c r="AY86" s="140" t="str">
        <f>IF(Βραχίονες!C81&lt;&gt;"",Υπολογισμοί!L81,"")</f>
        <v/>
      </c>
      <c r="AZ86" s="140" t="str">
        <f>IF(Βραχίονες!C81&lt;&gt;"",Υπολογισμοί!K81+Υπολογισμοί!L81,"")</f>
        <v/>
      </c>
      <c r="BB86" s="139" t="str">
        <f>IF('Λοιπός Εξοπλισμός'!A81&lt;&gt;"",'Λοιπός Εξοπλισμός'!A81,"")</f>
        <v/>
      </c>
      <c r="BC86" s="137" t="str">
        <f>IF('Λοιπός Εξοπλισμός'!B81&lt;&gt;"",'Λοιπός Εξοπλισμός'!B81,"")</f>
        <v/>
      </c>
      <c r="BD86" s="137" t="str">
        <f>IF('Λοιπός Εξοπλισμός'!C81&lt;&gt;"",'Λοιπός Εξοπλισμός'!C81,"")</f>
        <v/>
      </c>
      <c r="BE86" s="137" t="str">
        <f>IF('Λοιπός Εξοπλισμός'!G81&lt;&gt;"",'Λοιπός Εξοπλισμός'!G81,"")</f>
        <v/>
      </c>
      <c r="BF86" s="137" t="str">
        <f>IF('Λοιπός Εξοπλισμός'!H81&lt;&gt;"",'Λοιπός Εξοπλισμός'!H81,"")</f>
        <v/>
      </c>
      <c r="BG86" s="362" t="str">
        <f t="shared" si="25"/>
        <v/>
      </c>
    </row>
    <row r="87" spans="1:59" x14ac:dyDescent="0.2">
      <c r="A87" s="139" t="str">
        <f>IF('Συμβατικά ΦΣ'!B82&lt;&gt;"",'Συμβατικά ΦΣ'!C82,"")</f>
        <v/>
      </c>
      <c r="B87" s="137" t="str">
        <f>IF('Συμβατικά ΦΣ'!B82&lt;&gt;"",'Συμβατικά ΦΣ'!I82,"")</f>
        <v/>
      </c>
      <c r="C87" s="140" t="str">
        <f>IF('Συμβατικά ΦΣ'!B82&lt;&gt;"",'Συμβατικά ΦΣ'!J82,"")</f>
        <v/>
      </c>
      <c r="D87" s="141" t="str">
        <f>IF('Συμβατικά ΦΣ'!B82&lt;&gt;"",'Συμβατικά ΦΣ'!L82,"")</f>
        <v/>
      </c>
      <c r="E87" s="137" t="str">
        <f>IF('Συμβατικά ΦΣ'!B82&lt;&gt;"",'Συμβατικά ΦΣ'!K82,"")</f>
        <v/>
      </c>
      <c r="G87" s="139" t="str">
        <f t="shared" si="26"/>
        <v/>
      </c>
      <c r="H87" s="136" t="str">
        <f t="shared" si="27"/>
        <v/>
      </c>
      <c r="I87" s="140" t="str">
        <f t="shared" si="28"/>
        <v/>
      </c>
      <c r="J87" s="141" t="str">
        <f t="shared" si="29"/>
        <v/>
      </c>
      <c r="K87" s="141" t="str">
        <f t="shared" si="30"/>
        <v/>
      </c>
      <c r="L87" s="140" t="str">
        <f>IF(G87&lt;&gt;"",'Γενικά Δεδομένα'!$I$6*365,"")</f>
        <v/>
      </c>
      <c r="M87" s="144" t="str">
        <f>IF(G87&lt;&gt;"",Υπολογισμοί!G82,"")</f>
        <v/>
      </c>
      <c r="N87" s="145" t="str">
        <f>IF(G87&lt;&gt;"",'Γενικά Δεδομένα'!$I$4,"")</f>
        <v/>
      </c>
      <c r="O87" s="144" t="str">
        <f>IF(G87&lt;&gt;"",M87*'Γενικά Δεδομένα'!$I$4,"")</f>
        <v/>
      </c>
      <c r="Q87" s="155" t="str">
        <f t="shared" si="31"/>
        <v/>
      </c>
      <c r="R87" s="156" t="str">
        <f t="shared" si="32"/>
        <v/>
      </c>
      <c r="S87" s="157" t="str">
        <f t="shared" si="33"/>
        <v/>
      </c>
      <c r="T87" s="158"/>
      <c r="U87" s="159" t="str">
        <f>IF(Q87&lt;&gt;"",'Νέα ΦΣ'!D82,"")</f>
        <v/>
      </c>
      <c r="V87" s="148" t="str">
        <f>IF(Q87&lt;&gt;"",'Νέα ΦΣ'!M82,"")</f>
        <v/>
      </c>
      <c r="W87" s="148" t="str">
        <f t="shared" si="34"/>
        <v/>
      </c>
      <c r="X87" s="148" t="str">
        <f>IF(Q87&lt;&gt;"",'Νέα ΦΣ'!O82,"")</f>
        <v/>
      </c>
      <c r="Y87" s="141" t="str">
        <f t="shared" si="35"/>
        <v/>
      </c>
      <c r="AA87" s="139" t="str">
        <f t="shared" si="36"/>
        <v/>
      </c>
      <c r="AB87" s="136" t="str">
        <f t="shared" si="37"/>
        <v/>
      </c>
      <c r="AC87" s="136" t="str">
        <f t="shared" si="38"/>
        <v/>
      </c>
      <c r="AD87" s="136" t="str">
        <f t="shared" si="39"/>
        <v/>
      </c>
      <c r="AE87" s="136" t="str">
        <f t="shared" si="40"/>
        <v/>
      </c>
      <c r="AF87" s="141" t="str">
        <f t="shared" si="41"/>
        <v/>
      </c>
      <c r="AG87" s="136" t="str">
        <f t="shared" si="42"/>
        <v/>
      </c>
      <c r="AH87" s="144" t="str">
        <f t="shared" si="43"/>
        <v/>
      </c>
      <c r="AI87" s="144" t="str">
        <f>IF(AA87&lt;&gt;"",Υπολογισμοί!H82,"")</f>
        <v/>
      </c>
      <c r="AJ87" s="146" t="str">
        <f>IF(AA87&lt;&gt;"",'Γενικά Δεδομένα'!$I$4,"")</f>
        <v/>
      </c>
      <c r="AK87" s="144" t="str">
        <f t="shared" si="44"/>
        <v/>
      </c>
      <c r="AM87" s="160"/>
      <c r="AO87" s="159" t="str">
        <f t="shared" si="45"/>
        <v/>
      </c>
      <c r="AP87" s="148" t="str">
        <f t="shared" si="46"/>
        <v/>
      </c>
      <c r="AQ87" s="148" t="str">
        <f t="shared" si="47"/>
        <v/>
      </c>
      <c r="AR87" s="148" t="str">
        <f t="shared" si="48"/>
        <v/>
      </c>
      <c r="AS87" s="141" t="str">
        <f>IF(AO87&lt;&gt;"",'Νέα ΦΣ'!I82+'Νέα ΦΣ'!J82,"")</f>
        <v/>
      </c>
      <c r="AT87" s="140" t="str">
        <f>IF(AO87&lt;&gt;"",'Νέα ΦΣ'!N82,"")</f>
        <v/>
      </c>
      <c r="AU87" s="140" t="str">
        <f>IF(AO87&lt;&gt;"",Υπολογισμοί!J82,"")</f>
        <v/>
      </c>
      <c r="AW87" s="148" t="str">
        <f>IF(Βραχίονες!C82&lt;&gt;"",Βραχίονες!F82+Βραχίονες!G82,"")</f>
        <v/>
      </c>
      <c r="AX87" s="140" t="str">
        <f>IF(Βραχίονες!C82&lt;&gt;"",Υπολογισμοί!K82,"")</f>
        <v/>
      </c>
      <c r="AY87" s="140" t="str">
        <f>IF(Βραχίονες!C82&lt;&gt;"",Υπολογισμοί!L82,"")</f>
        <v/>
      </c>
      <c r="AZ87" s="140" t="str">
        <f>IF(Βραχίονες!C82&lt;&gt;"",Υπολογισμοί!K82+Υπολογισμοί!L82,"")</f>
        <v/>
      </c>
      <c r="BB87" s="139" t="str">
        <f>IF('Λοιπός Εξοπλισμός'!A82&lt;&gt;"",'Λοιπός Εξοπλισμός'!A82,"")</f>
        <v/>
      </c>
      <c r="BC87" s="137" t="str">
        <f>IF('Λοιπός Εξοπλισμός'!B82&lt;&gt;"",'Λοιπός Εξοπλισμός'!B82,"")</f>
        <v/>
      </c>
      <c r="BD87" s="137" t="str">
        <f>IF('Λοιπός Εξοπλισμός'!C82&lt;&gt;"",'Λοιπός Εξοπλισμός'!C82,"")</f>
        <v/>
      </c>
      <c r="BE87" s="137" t="str">
        <f>IF('Λοιπός Εξοπλισμός'!G82&lt;&gt;"",'Λοιπός Εξοπλισμός'!G82,"")</f>
        <v/>
      </c>
      <c r="BF87" s="137" t="str">
        <f>IF('Λοιπός Εξοπλισμός'!H82&lt;&gt;"",'Λοιπός Εξοπλισμός'!H82,"")</f>
        <v/>
      </c>
      <c r="BG87" s="362" t="str">
        <f t="shared" si="25"/>
        <v/>
      </c>
    </row>
    <row r="88" spans="1:59" x14ac:dyDescent="0.2">
      <c r="A88" s="139" t="str">
        <f>IF('Συμβατικά ΦΣ'!B83&lt;&gt;"",'Συμβατικά ΦΣ'!C83,"")</f>
        <v/>
      </c>
      <c r="B88" s="137" t="str">
        <f>IF('Συμβατικά ΦΣ'!B83&lt;&gt;"",'Συμβατικά ΦΣ'!I83,"")</f>
        <v/>
      </c>
      <c r="C88" s="140" t="str">
        <f>IF('Συμβατικά ΦΣ'!B83&lt;&gt;"",'Συμβατικά ΦΣ'!J83,"")</f>
        <v/>
      </c>
      <c r="D88" s="141" t="str">
        <f>IF('Συμβατικά ΦΣ'!B83&lt;&gt;"",'Συμβατικά ΦΣ'!L83,"")</f>
        <v/>
      </c>
      <c r="E88" s="137" t="str">
        <f>IF('Συμβατικά ΦΣ'!B83&lt;&gt;"",'Συμβατικά ΦΣ'!K83,"")</f>
        <v/>
      </c>
      <c r="G88" s="139" t="str">
        <f t="shared" si="26"/>
        <v/>
      </c>
      <c r="H88" s="136" t="str">
        <f t="shared" si="27"/>
        <v/>
      </c>
      <c r="I88" s="140" t="str">
        <f t="shared" si="28"/>
        <v/>
      </c>
      <c r="J88" s="141" t="str">
        <f t="shared" si="29"/>
        <v/>
      </c>
      <c r="K88" s="141" t="str">
        <f t="shared" si="30"/>
        <v/>
      </c>
      <c r="L88" s="140" t="str">
        <f>IF(G88&lt;&gt;"",'Γενικά Δεδομένα'!$I$6*365,"")</f>
        <v/>
      </c>
      <c r="M88" s="144" t="str">
        <f>IF(G88&lt;&gt;"",Υπολογισμοί!G83,"")</f>
        <v/>
      </c>
      <c r="N88" s="145" t="str">
        <f>IF(G88&lt;&gt;"",'Γενικά Δεδομένα'!$I$4,"")</f>
        <v/>
      </c>
      <c r="O88" s="144" t="str">
        <f>IF(G88&lt;&gt;"",M88*'Γενικά Δεδομένα'!$I$4,"")</f>
        <v/>
      </c>
      <c r="Q88" s="155" t="str">
        <f t="shared" si="31"/>
        <v/>
      </c>
      <c r="R88" s="156" t="str">
        <f t="shared" si="32"/>
        <v/>
      </c>
      <c r="S88" s="157" t="str">
        <f t="shared" si="33"/>
        <v/>
      </c>
      <c r="T88" s="158"/>
      <c r="U88" s="159" t="str">
        <f>IF(Q88&lt;&gt;"",'Νέα ΦΣ'!D83,"")</f>
        <v/>
      </c>
      <c r="V88" s="148" t="str">
        <f>IF(Q88&lt;&gt;"",'Νέα ΦΣ'!M83,"")</f>
        <v/>
      </c>
      <c r="W88" s="148" t="str">
        <f t="shared" si="34"/>
        <v/>
      </c>
      <c r="X88" s="148" t="str">
        <f>IF(Q88&lt;&gt;"",'Νέα ΦΣ'!O83,"")</f>
        <v/>
      </c>
      <c r="Y88" s="141" t="str">
        <f t="shared" si="35"/>
        <v/>
      </c>
      <c r="AA88" s="139" t="str">
        <f t="shared" si="36"/>
        <v/>
      </c>
      <c r="AB88" s="136" t="str">
        <f t="shared" si="37"/>
        <v/>
      </c>
      <c r="AC88" s="136" t="str">
        <f t="shared" si="38"/>
        <v/>
      </c>
      <c r="AD88" s="136" t="str">
        <f t="shared" si="39"/>
        <v/>
      </c>
      <c r="AE88" s="136" t="str">
        <f t="shared" si="40"/>
        <v/>
      </c>
      <c r="AF88" s="141" t="str">
        <f t="shared" si="41"/>
        <v/>
      </c>
      <c r="AG88" s="136" t="str">
        <f t="shared" si="42"/>
        <v/>
      </c>
      <c r="AH88" s="144" t="str">
        <f t="shared" si="43"/>
        <v/>
      </c>
      <c r="AI88" s="144" t="str">
        <f>IF(AA88&lt;&gt;"",Υπολογισμοί!H83,"")</f>
        <v/>
      </c>
      <c r="AJ88" s="146" t="str">
        <f>IF(AA88&lt;&gt;"",'Γενικά Δεδομένα'!$I$4,"")</f>
        <v/>
      </c>
      <c r="AK88" s="144" t="str">
        <f t="shared" si="44"/>
        <v/>
      </c>
      <c r="AM88" s="160"/>
      <c r="AO88" s="159" t="str">
        <f t="shared" si="45"/>
        <v/>
      </c>
      <c r="AP88" s="148" t="str">
        <f t="shared" si="46"/>
        <v/>
      </c>
      <c r="AQ88" s="148" t="str">
        <f t="shared" si="47"/>
        <v/>
      </c>
      <c r="AR88" s="148" t="str">
        <f t="shared" si="48"/>
        <v/>
      </c>
      <c r="AS88" s="141" t="str">
        <f>IF(AO88&lt;&gt;"",'Νέα ΦΣ'!I83+'Νέα ΦΣ'!J83,"")</f>
        <v/>
      </c>
      <c r="AT88" s="140" t="str">
        <f>IF(AO88&lt;&gt;"",'Νέα ΦΣ'!N83,"")</f>
        <v/>
      </c>
      <c r="AU88" s="140" t="str">
        <f>IF(AO88&lt;&gt;"",Υπολογισμοί!J83,"")</f>
        <v/>
      </c>
      <c r="AW88" s="148" t="str">
        <f>IF(Βραχίονες!C83&lt;&gt;"",Βραχίονες!F83+Βραχίονες!G83,"")</f>
        <v/>
      </c>
      <c r="AX88" s="140" t="str">
        <f>IF(Βραχίονες!C83&lt;&gt;"",Υπολογισμοί!K83,"")</f>
        <v/>
      </c>
      <c r="AY88" s="140" t="str">
        <f>IF(Βραχίονες!C83&lt;&gt;"",Υπολογισμοί!L83,"")</f>
        <v/>
      </c>
      <c r="AZ88" s="140" t="str">
        <f>IF(Βραχίονες!C83&lt;&gt;"",Υπολογισμοί!K83+Υπολογισμοί!L83,"")</f>
        <v/>
      </c>
      <c r="BB88" s="139" t="str">
        <f>IF('Λοιπός Εξοπλισμός'!A83&lt;&gt;"",'Λοιπός Εξοπλισμός'!A83,"")</f>
        <v/>
      </c>
      <c r="BC88" s="137" t="str">
        <f>IF('Λοιπός Εξοπλισμός'!B83&lt;&gt;"",'Λοιπός Εξοπλισμός'!B83,"")</f>
        <v/>
      </c>
      <c r="BD88" s="137" t="str">
        <f>IF('Λοιπός Εξοπλισμός'!C83&lt;&gt;"",'Λοιπός Εξοπλισμός'!C83,"")</f>
        <v/>
      </c>
      <c r="BE88" s="137" t="str">
        <f>IF('Λοιπός Εξοπλισμός'!G83&lt;&gt;"",'Λοιπός Εξοπλισμός'!G83,"")</f>
        <v/>
      </c>
      <c r="BF88" s="137" t="str">
        <f>IF('Λοιπός Εξοπλισμός'!H83&lt;&gt;"",'Λοιπός Εξοπλισμός'!H83,"")</f>
        <v/>
      </c>
      <c r="BG88" s="362" t="str">
        <f t="shared" si="25"/>
        <v/>
      </c>
    </row>
    <row r="89" spans="1:59" x14ac:dyDescent="0.2">
      <c r="A89" s="139" t="str">
        <f>IF('Συμβατικά ΦΣ'!B84&lt;&gt;"",'Συμβατικά ΦΣ'!C84,"")</f>
        <v/>
      </c>
      <c r="B89" s="137" t="str">
        <f>IF('Συμβατικά ΦΣ'!B84&lt;&gt;"",'Συμβατικά ΦΣ'!I84,"")</f>
        <v/>
      </c>
      <c r="C89" s="140" t="str">
        <f>IF('Συμβατικά ΦΣ'!B84&lt;&gt;"",'Συμβατικά ΦΣ'!J84,"")</f>
        <v/>
      </c>
      <c r="D89" s="141" t="str">
        <f>IF('Συμβατικά ΦΣ'!B84&lt;&gt;"",'Συμβατικά ΦΣ'!L84,"")</f>
        <v/>
      </c>
      <c r="E89" s="137" t="str">
        <f>IF('Συμβατικά ΦΣ'!B84&lt;&gt;"",'Συμβατικά ΦΣ'!K84,"")</f>
        <v/>
      </c>
      <c r="G89" s="139" t="str">
        <f t="shared" si="26"/>
        <v/>
      </c>
      <c r="H89" s="136" t="str">
        <f t="shared" si="27"/>
        <v/>
      </c>
      <c r="I89" s="140" t="str">
        <f t="shared" si="28"/>
        <v/>
      </c>
      <c r="J89" s="141" t="str">
        <f t="shared" si="29"/>
        <v/>
      </c>
      <c r="K89" s="141" t="str">
        <f t="shared" si="30"/>
        <v/>
      </c>
      <c r="L89" s="140" t="str">
        <f>IF(G89&lt;&gt;"",'Γενικά Δεδομένα'!$I$6*365,"")</f>
        <v/>
      </c>
      <c r="M89" s="144" t="str">
        <f>IF(G89&lt;&gt;"",Υπολογισμοί!G84,"")</f>
        <v/>
      </c>
      <c r="N89" s="145" t="str">
        <f>IF(G89&lt;&gt;"",'Γενικά Δεδομένα'!$I$4,"")</f>
        <v/>
      </c>
      <c r="O89" s="144" t="str">
        <f>IF(G89&lt;&gt;"",M89*'Γενικά Δεδομένα'!$I$4,"")</f>
        <v/>
      </c>
      <c r="Q89" s="155" t="str">
        <f t="shared" si="31"/>
        <v/>
      </c>
      <c r="R89" s="156" t="str">
        <f t="shared" si="32"/>
        <v/>
      </c>
      <c r="S89" s="157" t="str">
        <f t="shared" si="33"/>
        <v/>
      </c>
      <c r="T89" s="158"/>
      <c r="U89" s="159" t="str">
        <f>IF(Q89&lt;&gt;"",'Νέα ΦΣ'!D84,"")</f>
        <v/>
      </c>
      <c r="V89" s="148" t="str">
        <f>IF(Q89&lt;&gt;"",'Νέα ΦΣ'!M84,"")</f>
        <v/>
      </c>
      <c r="W89" s="148" t="str">
        <f t="shared" si="34"/>
        <v/>
      </c>
      <c r="X89" s="148" t="str">
        <f>IF(Q89&lt;&gt;"",'Νέα ΦΣ'!O84,"")</f>
        <v/>
      </c>
      <c r="Y89" s="141" t="str">
        <f t="shared" si="35"/>
        <v/>
      </c>
      <c r="AA89" s="139" t="str">
        <f t="shared" si="36"/>
        <v/>
      </c>
      <c r="AB89" s="136" t="str">
        <f t="shared" si="37"/>
        <v/>
      </c>
      <c r="AC89" s="136" t="str">
        <f t="shared" si="38"/>
        <v/>
      </c>
      <c r="AD89" s="136" t="str">
        <f t="shared" si="39"/>
        <v/>
      </c>
      <c r="AE89" s="136" t="str">
        <f t="shared" si="40"/>
        <v/>
      </c>
      <c r="AF89" s="141" t="str">
        <f t="shared" si="41"/>
        <v/>
      </c>
      <c r="AG89" s="136" t="str">
        <f t="shared" si="42"/>
        <v/>
      </c>
      <c r="AH89" s="144" t="str">
        <f t="shared" si="43"/>
        <v/>
      </c>
      <c r="AI89" s="144" t="str">
        <f>IF(AA89&lt;&gt;"",Υπολογισμοί!H84,"")</f>
        <v/>
      </c>
      <c r="AJ89" s="146" t="str">
        <f>IF(AA89&lt;&gt;"",'Γενικά Δεδομένα'!$I$4,"")</f>
        <v/>
      </c>
      <c r="AK89" s="144" t="str">
        <f t="shared" si="44"/>
        <v/>
      </c>
      <c r="AM89" s="160"/>
      <c r="AO89" s="159" t="str">
        <f t="shared" si="45"/>
        <v/>
      </c>
      <c r="AP89" s="148" t="str">
        <f t="shared" si="46"/>
        <v/>
      </c>
      <c r="AQ89" s="148" t="str">
        <f t="shared" si="47"/>
        <v/>
      </c>
      <c r="AR89" s="148" t="str">
        <f t="shared" si="48"/>
        <v/>
      </c>
      <c r="AS89" s="141" t="str">
        <f>IF(AO89&lt;&gt;"",'Νέα ΦΣ'!I84+'Νέα ΦΣ'!J84,"")</f>
        <v/>
      </c>
      <c r="AT89" s="140" t="str">
        <f>IF(AO89&lt;&gt;"",'Νέα ΦΣ'!N84,"")</f>
        <v/>
      </c>
      <c r="AU89" s="140" t="str">
        <f>IF(AO89&lt;&gt;"",Υπολογισμοί!J84,"")</f>
        <v/>
      </c>
      <c r="AW89" s="148" t="str">
        <f>IF(Βραχίονες!C84&lt;&gt;"",Βραχίονες!F84+Βραχίονες!G84,"")</f>
        <v/>
      </c>
      <c r="AX89" s="140" t="str">
        <f>IF(Βραχίονες!C84&lt;&gt;"",Υπολογισμοί!K84,"")</f>
        <v/>
      </c>
      <c r="AY89" s="140" t="str">
        <f>IF(Βραχίονες!C84&lt;&gt;"",Υπολογισμοί!L84,"")</f>
        <v/>
      </c>
      <c r="AZ89" s="140" t="str">
        <f>IF(Βραχίονες!C84&lt;&gt;"",Υπολογισμοί!K84+Υπολογισμοί!L84,"")</f>
        <v/>
      </c>
      <c r="BB89" s="139" t="str">
        <f>IF('Λοιπός Εξοπλισμός'!A84&lt;&gt;"",'Λοιπός Εξοπλισμός'!A84,"")</f>
        <v/>
      </c>
      <c r="BC89" s="137" t="str">
        <f>IF('Λοιπός Εξοπλισμός'!B84&lt;&gt;"",'Λοιπός Εξοπλισμός'!B84,"")</f>
        <v/>
      </c>
      <c r="BD89" s="137" t="str">
        <f>IF('Λοιπός Εξοπλισμός'!C84&lt;&gt;"",'Λοιπός Εξοπλισμός'!C84,"")</f>
        <v/>
      </c>
      <c r="BE89" s="137" t="str">
        <f>IF('Λοιπός Εξοπλισμός'!G84&lt;&gt;"",'Λοιπός Εξοπλισμός'!G84,"")</f>
        <v/>
      </c>
      <c r="BF89" s="137" t="str">
        <f>IF('Λοιπός Εξοπλισμός'!H84&lt;&gt;"",'Λοιπός Εξοπλισμός'!H84,"")</f>
        <v/>
      </c>
      <c r="BG89" s="362" t="str">
        <f t="shared" si="25"/>
        <v/>
      </c>
    </row>
    <row r="90" spans="1:59" x14ac:dyDescent="0.2">
      <c r="A90" s="139" t="str">
        <f>IF('Συμβατικά ΦΣ'!B85&lt;&gt;"",'Συμβατικά ΦΣ'!C85,"")</f>
        <v/>
      </c>
      <c r="B90" s="137" t="str">
        <f>IF('Συμβατικά ΦΣ'!B85&lt;&gt;"",'Συμβατικά ΦΣ'!I85,"")</f>
        <v/>
      </c>
      <c r="C90" s="140" t="str">
        <f>IF('Συμβατικά ΦΣ'!B85&lt;&gt;"",'Συμβατικά ΦΣ'!J85,"")</f>
        <v/>
      </c>
      <c r="D90" s="141" t="str">
        <f>IF('Συμβατικά ΦΣ'!B85&lt;&gt;"",'Συμβατικά ΦΣ'!L85,"")</f>
        <v/>
      </c>
      <c r="E90" s="137" t="str">
        <f>IF('Συμβατικά ΦΣ'!B85&lt;&gt;"",'Συμβατικά ΦΣ'!K85,"")</f>
        <v/>
      </c>
      <c r="G90" s="139" t="str">
        <f t="shared" si="26"/>
        <v/>
      </c>
      <c r="H90" s="136" t="str">
        <f t="shared" si="27"/>
        <v/>
      </c>
      <c r="I90" s="140" t="str">
        <f t="shared" si="28"/>
        <v/>
      </c>
      <c r="J90" s="141" t="str">
        <f t="shared" si="29"/>
        <v/>
      </c>
      <c r="K90" s="141" t="str">
        <f t="shared" si="30"/>
        <v/>
      </c>
      <c r="L90" s="140" t="str">
        <f>IF(G90&lt;&gt;"",'Γενικά Δεδομένα'!$I$6*365,"")</f>
        <v/>
      </c>
      <c r="M90" s="144" t="str">
        <f>IF(G90&lt;&gt;"",Υπολογισμοί!G85,"")</f>
        <v/>
      </c>
      <c r="N90" s="145" t="str">
        <f>IF(G90&lt;&gt;"",'Γενικά Δεδομένα'!$I$4,"")</f>
        <v/>
      </c>
      <c r="O90" s="144" t="str">
        <f>IF(G90&lt;&gt;"",M90*'Γενικά Δεδομένα'!$I$4,"")</f>
        <v/>
      </c>
      <c r="Q90" s="155" t="str">
        <f t="shared" si="31"/>
        <v/>
      </c>
      <c r="R90" s="156" t="str">
        <f t="shared" si="32"/>
        <v/>
      </c>
      <c r="S90" s="157" t="str">
        <f t="shared" si="33"/>
        <v/>
      </c>
      <c r="T90" s="158"/>
      <c r="U90" s="159" t="str">
        <f>IF(Q90&lt;&gt;"",'Νέα ΦΣ'!D85,"")</f>
        <v/>
      </c>
      <c r="V90" s="148" t="str">
        <f>IF(Q90&lt;&gt;"",'Νέα ΦΣ'!M85,"")</f>
        <v/>
      </c>
      <c r="W90" s="148" t="str">
        <f t="shared" si="34"/>
        <v/>
      </c>
      <c r="X90" s="148" t="str">
        <f>IF(Q90&lt;&gt;"",'Νέα ΦΣ'!O85,"")</f>
        <v/>
      </c>
      <c r="Y90" s="141" t="str">
        <f t="shared" si="35"/>
        <v/>
      </c>
      <c r="AA90" s="139" t="str">
        <f t="shared" si="36"/>
        <v/>
      </c>
      <c r="AB90" s="136" t="str">
        <f t="shared" si="37"/>
        <v/>
      </c>
      <c r="AC90" s="136" t="str">
        <f t="shared" si="38"/>
        <v/>
      </c>
      <c r="AD90" s="136" t="str">
        <f t="shared" si="39"/>
        <v/>
      </c>
      <c r="AE90" s="136" t="str">
        <f t="shared" si="40"/>
        <v/>
      </c>
      <c r="AF90" s="141" t="str">
        <f t="shared" si="41"/>
        <v/>
      </c>
      <c r="AG90" s="136" t="str">
        <f t="shared" si="42"/>
        <v/>
      </c>
      <c r="AH90" s="144" t="str">
        <f t="shared" si="43"/>
        <v/>
      </c>
      <c r="AI90" s="144" t="str">
        <f>IF(AA90&lt;&gt;"",Υπολογισμοί!H85,"")</f>
        <v/>
      </c>
      <c r="AJ90" s="146" t="str">
        <f>IF(AA90&lt;&gt;"",'Γενικά Δεδομένα'!$I$4,"")</f>
        <v/>
      </c>
      <c r="AK90" s="144" t="str">
        <f t="shared" si="44"/>
        <v/>
      </c>
      <c r="AM90" s="160"/>
      <c r="AO90" s="159" t="str">
        <f t="shared" si="45"/>
        <v/>
      </c>
      <c r="AP90" s="148" t="str">
        <f t="shared" si="46"/>
        <v/>
      </c>
      <c r="AQ90" s="148" t="str">
        <f t="shared" si="47"/>
        <v/>
      </c>
      <c r="AR90" s="148" t="str">
        <f t="shared" si="48"/>
        <v/>
      </c>
      <c r="AS90" s="141" t="str">
        <f>IF(AO90&lt;&gt;"",'Νέα ΦΣ'!I85+'Νέα ΦΣ'!J85,"")</f>
        <v/>
      </c>
      <c r="AT90" s="140" t="str">
        <f>IF(AO90&lt;&gt;"",'Νέα ΦΣ'!N85,"")</f>
        <v/>
      </c>
      <c r="AU90" s="140" t="str">
        <f>IF(AO90&lt;&gt;"",Υπολογισμοί!J85,"")</f>
        <v/>
      </c>
      <c r="AW90" s="148" t="str">
        <f>IF(Βραχίονες!C85&lt;&gt;"",Βραχίονες!F85+Βραχίονες!G85,"")</f>
        <v/>
      </c>
      <c r="AX90" s="140" t="str">
        <f>IF(Βραχίονες!C85&lt;&gt;"",Υπολογισμοί!K85,"")</f>
        <v/>
      </c>
      <c r="AY90" s="140" t="str">
        <f>IF(Βραχίονες!C85&lt;&gt;"",Υπολογισμοί!L85,"")</f>
        <v/>
      </c>
      <c r="AZ90" s="140" t="str">
        <f>IF(Βραχίονες!C85&lt;&gt;"",Υπολογισμοί!K85+Υπολογισμοί!L85,"")</f>
        <v/>
      </c>
      <c r="BB90" s="139" t="str">
        <f>IF('Λοιπός Εξοπλισμός'!A85&lt;&gt;"",'Λοιπός Εξοπλισμός'!A85,"")</f>
        <v/>
      </c>
      <c r="BC90" s="137" t="str">
        <f>IF('Λοιπός Εξοπλισμός'!B85&lt;&gt;"",'Λοιπός Εξοπλισμός'!B85,"")</f>
        <v/>
      </c>
      <c r="BD90" s="137" t="str">
        <f>IF('Λοιπός Εξοπλισμός'!C85&lt;&gt;"",'Λοιπός Εξοπλισμός'!C85,"")</f>
        <v/>
      </c>
      <c r="BE90" s="137" t="str">
        <f>IF('Λοιπός Εξοπλισμός'!G85&lt;&gt;"",'Λοιπός Εξοπλισμός'!G85,"")</f>
        <v/>
      </c>
      <c r="BF90" s="137" t="str">
        <f>IF('Λοιπός Εξοπλισμός'!H85&lt;&gt;"",'Λοιπός Εξοπλισμός'!H85,"")</f>
        <v/>
      </c>
      <c r="BG90" s="362" t="str">
        <f t="shared" si="25"/>
        <v/>
      </c>
    </row>
    <row r="91" spans="1:59" x14ac:dyDescent="0.2">
      <c r="A91" s="139" t="str">
        <f>IF('Συμβατικά ΦΣ'!B86&lt;&gt;"",'Συμβατικά ΦΣ'!C86,"")</f>
        <v/>
      </c>
      <c r="B91" s="137" t="str">
        <f>IF('Συμβατικά ΦΣ'!B86&lt;&gt;"",'Συμβατικά ΦΣ'!I86,"")</f>
        <v/>
      </c>
      <c r="C91" s="140" t="str">
        <f>IF('Συμβατικά ΦΣ'!B86&lt;&gt;"",'Συμβατικά ΦΣ'!J86,"")</f>
        <v/>
      </c>
      <c r="D91" s="141" t="str">
        <f>IF('Συμβατικά ΦΣ'!B86&lt;&gt;"",'Συμβατικά ΦΣ'!L86,"")</f>
        <v/>
      </c>
      <c r="E91" s="137" t="str">
        <f>IF('Συμβατικά ΦΣ'!B86&lt;&gt;"",'Συμβατικά ΦΣ'!K86,"")</f>
        <v/>
      </c>
      <c r="G91" s="139" t="str">
        <f t="shared" si="26"/>
        <v/>
      </c>
      <c r="H91" s="136" t="str">
        <f t="shared" si="27"/>
        <v/>
      </c>
      <c r="I91" s="140" t="str">
        <f t="shared" si="28"/>
        <v/>
      </c>
      <c r="J91" s="141" t="str">
        <f t="shared" si="29"/>
        <v/>
      </c>
      <c r="K91" s="141" t="str">
        <f t="shared" si="30"/>
        <v/>
      </c>
      <c r="L91" s="140" t="str">
        <f>IF(G91&lt;&gt;"",'Γενικά Δεδομένα'!$I$6*365,"")</f>
        <v/>
      </c>
      <c r="M91" s="144" t="str">
        <f>IF(G91&lt;&gt;"",Υπολογισμοί!G86,"")</f>
        <v/>
      </c>
      <c r="N91" s="145" t="str">
        <f>IF(G91&lt;&gt;"",'Γενικά Δεδομένα'!$I$4,"")</f>
        <v/>
      </c>
      <c r="O91" s="144" t="str">
        <f>IF(G91&lt;&gt;"",M91*'Γενικά Δεδομένα'!$I$4,"")</f>
        <v/>
      </c>
      <c r="Q91" s="155" t="str">
        <f t="shared" si="31"/>
        <v/>
      </c>
      <c r="R91" s="156" t="str">
        <f t="shared" si="32"/>
        <v/>
      </c>
      <c r="S91" s="157" t="str">
        <f t="shared" si="33"/>
        <v/>
      </c>
      <c r="T91" s="158"/>
      <c r="U91" s="159" t="str">
        <f>IF(Q91&lt;&gt;"",'Νέα ΦΣ'!D86,"")</f>
        <v/>
      </c>
      <c r="V91" s="148" t="str">
        <f>IF(Q91&lt;&gt;"",'Νέα ΦΣ'!M86,"")</f>
        <v/>
      </c>
      <c r="W91" s="148" t="str">
        <f t="shared" si="34"/>
        <v/>
      </c>
      <c r="X91" s="148" t="str">
        <f>IF(Q91&lt;&gt;"",'Νέα ΦΣ'!O86,"")</f>
        <v/>
      </c>
      <c r="Y91" s="141" t="str">
        <f t="shared" si="35"/>
        <v/>
      </c>
      <c r="AA91" s="139" t="str">
        <f t="shared" si="36"/>
        <v/>
      </c>
      <c r="AB91" s="136" t="str">
        <f t="shared" si="37"/>
        <v/>
      </c>
      <c r="AC91" s="136" t="str">
        <f t="shared" si="38"/>
        <v/>
      </c>
      <c r="AD91" s="136" t="str">
        <f t="shared" si="39"/>
        <v/>
      </c>
      <c r="AE91" s="136" t="str">
        <f t="shared" si="40"/>
        <v/>
      </c>
      <c r="AF91" s="141" t="str">
        <f t="shared" si="41"/>
        <v/>
      </c>
      <c r="AG91" s="136" t="str">
        <f t="shared" si="42"/>
        <v/>
      </c>
      <c r="AH91" s="144" t="str">
        <f t="shared" si="43"/>
        <v/>
      </c>
      <c r="AI91" s="144" t="str">
        <f>IF(AA91&lt;&gt;"",Υπολογισμοί!H86,"")</f>
        <v/>
      </c>
      <c r="AJ91" s="146" t="str">
        <f>IF(AA91&lt;&gt;"",'Γενικά Δεδομένα'!$I$4,"")</f>
        <v/>
      </c>
      <c r="AK91" s="144" t="str">
        <f t="shared" si="44"/>
        <v/>
      </c>
      <c r="AM91" s="160"/>
      <c r="AO91" s="159" t="str">
        <f t="shared" si="45"/>
        <v/>
      </c>
      <c r="AP91" s="148" t="str">
        <f t="shared" si="46"/>
        <v/>
      </c>
      <c r="AQ91" s="148" t="str">
        <f t="shared" si="47"/>
        <v/>
      </c>
      <c r="AR91" s="148" t="str">
        <f t="shared" si="48"/>
        <v/>
      </c>
      <c r="AS91" s="141" t="str">
        <f>IF(AO91&lt;&gt;"",'Νέα ΦΣ'!I86+'Νέα ΦΣ'!J86,"")</f>
        <v/>
      </c>
      <c r="AT91" s="140" t="str">
        <f>IF(AO91&lt;&gt;"",'Νέα ΦΣ'!N86,"")</f>
        <v/>
      </c>
      <c r="AU91" s="140" t="str">
        <f>IF(AO91&lt;&gt;"",Υπολογισμοί!J86,"")</f>
        <v/>
      </c>
      <c r="AW91" s="148" t="str">
        <f>IF(Βραχίονες!C86&lt;&gt;"",Βραχίονες!F86+Βραχίονες!G86,"")</f>
        <v/>
      </c>
      <c r="AX91" s="140" t="str">
        <f>IF(Βραχίονες!C86&lt;&gt;"",Υπολογισμοί!K86,"")</f>
        <v/>
      </c>
      <c r="AY91" s="140" t="str">
        <f>IF(Βραχίονες!C86&lt;&gt;"",Υπολογισμοί!L86,"")</f>
        <v/>
      </c>
      <c r="AZ91" s="140" t="str">
        <f>IF(Βραχίονες!C86&lt;&gt;"",Υπολογισμοί!K86+Υπολογισμοί!L86,"")</f>
        <v/>
      </c>
      <c r="BB91" s="139" t="str">
        <f>IF('Λοιπός Εξοπλισμός'!A86&lt;&gt;"",'Λοιπός Εξοπλισμός'!A86,"")</f>
        <v/>
      </c>
      <c r="BC91" s="137" t="str">
        <f>IF('Λοιπός Εξοπλισμός'!B86&lt;&gt;"",'Λοιπός Εξοπλισμός'!B86,"")</f>
        <v/>
      </c>
      <c r="BD91" s="137" t="str">
        <f>IF('Λοιπός Εξοπλισμός'!C86&lt;&gt;"",'Λοιπός Εξοπλισμός'!C86,"")</f>
        <v/>
      </c>
      <c r="BE91" s="137" t="str">
        <f>IF('Λοιπός Εξοπλισμός'!G86&lt;&gt;"",'Λοιπός Εξοπλισμός'!G86,"")</f>
        <v/>
      </c>
      <c r="BF91" s="137" t="str">
        <f>IF('Λοιπός Εξοπλισμός'!H86&lt;&gt;"",'Λοιπός Εξοπλισμός'!H86,"")</f>
        <v/>
      </c>
      <c r="BG91" s="362" t="str">
        <f t="shared" si="25"/>
        <v/>
      </c>
    </row>
    <row r="92" spans="1:59" x14ac:dyDescent="0.2">
      <c r="A92" s="139" t="str">
        <f>IF('Συμβατικά ΦΣ'!B87&lt;&gt;"",'Συμβατικά ΦΣ'!C87,"")</f>
        <v/>
      </c>
      <c r="B92" s="137" t="str">
        <f>IF('Συμβατικά ΦΣ'!B87&lt;&gt;"",'Συμβατικά ΦΣ'!I87,"")</f>
        <v/>
      </c>
      <c r="C92" s="140" t="str">
        <f>IF('Συμβατικά ΦΣ'!B87&lt;&gt;"",'Συμβατικά ΦΣ'!J87,"")</f>
        <v/>
      </c>
      <c r="D92" s="141" t="str">
        <f>IF('Συμβατικά ΦΣ'!B87&lt;&gt;"",'Συμβατικά ΦΣ'!L87,"")</f>
        <v/>
      </c>
      <c r="E92" s="137" t="str">
        <f>IF('Συμβατικά ΦΣ'!B87&lt;&gt;"",'Συμβατικά ΦΣ'!K87,"")</f>
        <v/>
      </c>
      <c r="G92" s="139" t="str">
        <f t="shared" si="26"/>
        <v/>
      </c>
      <c r="H92" s="136" t="str">
        <f t="shared" si="27"/>
        <v/>
      </c>
      <c r="I92" s="140" t="str">
        <f t="shared" si="28"/>
        <v/>
      </c>
      <c r="J92" s="141" t="str">
        <f t="shared" si="29"/>
        <v/>
      </c>
      <c r="K92" s="141" t="str">
        <f t="shared" si="30"/>
        <v/>
      </c>
      <c r="L92" s="140" t="str">
        <f>IF(G92&lt;&gt;"",'Γενικά Δεδομένα'!$I$6*365,"")</f>
        <v/>
      </c>
      <c r="M92" s="144" t="str">
        <f>IF(G92&lt;&gt;"",Υπολογισμοί!G87,"")</f>
        <v/>
      </c>
      <c r="N92" s="145" t="str">
        <f>IF(G92&lt;&gt;"",'Γενικά Δεδομένα'!$I$4,"")</f>
        <v/>
      </c>
      <c r="O92" s="144" t="str">
        <f>IF(G92&lt;&gt;"",M92*'Γενικά Δεδομένα'!$I$4,"")</f>
        <v/>
      </c>
      <c r="Q92" s="155" t="str">
        <f t="shared" si="31"/>
        <v/>
      </c>
      <c r="R92" s="156" t="str">
        <f t="shared" si="32"/>
        <v/>
      </c>
      <c r="S92" s="157" t="str">
        <f t="shared" si="33"/>
        <v/>
      </c>
      <c r="T92" s="158"/>
      <c r="U92" s="159" t="str">
        <f>IF(Q92&lt;&gt;"",'Νέα ΦΣ'!D87,"")</f>
        <v/>
      </c>
      <c r="V92" s="148" t="str">
        <f>IF(Q92&lt;&gt;"",'Νέα ΦΣ'!M87,"")</f>
        <v/>
      </c>
      <c r="W92" s="148" t="str">
        <f t="shared" si="34"/>
        <v/>
      </c>
      <c r="X92" s="148" t="str">
        <f>IF(Q92&lt;&gt;"",'Νέα ΦΣ'!O87,"")</f>
        <v/>
      </c>
      <c r="Y92" s="141" t="str">
        <f t="shared" si="35"/>
        <v/>
      </c>
      <c r="AA92" s="139" t="str">
        <f t="shared" si="36"/>
        <v/>
      </c>
      <c r="AB92" s="136" t="str">
        <f t="shared" si="37"/>
        <v/>
      </c>
      <c r="AC92" s="136" t="str">
        <f t="shared" si="38"/>
        <v/>
      </c>
      <c r="AD92" s="136" t="str">
        <f t="shared" si="39"/>
        <v/>
      </c>
      <c r="AE92" s="136" t="str">
        <f t="shared" si="40"/>
        <v/>
      </c>
      <c r="AF92" s="141" t="str">
        <f t="shared" si="41"/>
        <v/>
      </c>
      <c r="AG92" s="136" t="str">
        <f t="shared" si="42"/>
        <v/>
      </c>
      <c r="AH92" s="144" t="str">
        <f t="shared" si="43"/>
        <v/>
      </c>
      <c r="AI92" s="144" t="str">
        <f>IF(AA92&lt;&gt;"",Υπολογισμοί!H87,"")</f>
        <v/>
      </c>
      <c r="AJ92" s="146" t="str">
        <f>IF(AA92&lt;&gt;"",'Γενικά Δεδομένα'!$I$4,"")</f>
        <v/>
      </c>
      <c r="AK92" s="144" t="str">
        <f t="shared" si="44"/>
        <v/>
      </c>
      <c r="AM92" s="160"/>
      <c r="AO92" s="159" t="str">
        <f t="shared" si="45"/>
        <v/>
      </c>
      <c r="AP92" s="148" t="str">
        <f t="shared" si="46"/>
        <v/>
      </c>
      <c r="AQ92" s="148" t="str">
        <f t="shared" si="47"/>
        <v/>
      </c>
      <c r="AR92" s="148" t="str">
        <f t="shared" si="48"/>
        <v/>
      </c>
      <c r="AS92" s="141" t="str">
        <f>IF(AO92&lt;&gt;"",'Νέα ΦΣ'!I87+'Νέα ΦΣ'!J87,"")</f>
        <v/>
      </c>
      <c r="AT92" s="140" t="str">
        <f>IF(AO92&lt;&gt;"",'Νέα ΦΣ'!N87,"")</f>
        <v/>
      </c>
      <c r="AU92" s="140" t="str">
        <f>IF(AO92&lt;&gt;"",Υπολογισμοί!J87,"")</f>
        <v/>
      </c>
      <c r="AW92" s="148" t="str">
        <f>IF(Βραχίονες!C87&lt;&gt;"",Βραχίονες!F87+Βραχίονες!G87,"")</f>
        <v/>
      </c>
      <c r="AX92" s="140" t="str">
        <f>IF(Βραχίονες!C87&lt;&gt;"",Υπολογισμοί!K87,"")</f>
        <v/>
      </c>
      <c r="AY92" s="140" t="str">
        <f>IF(Βραχίονες!C87&lt;&gt;"",Υπολογισμοί!L87,"")</f>
        <v/>
      </c>
      <c r="AZ92" s="140" t="str">
        <f>IF(Βραχίονες!C87&lt;&gt;"",Υπολογισμοί!K87+Υπολογισμοί!L87,"")</f>
        <v/>
      </c>
      <c r="BB92" s="139" t="str">
        <f>IF('Λοιπός Εξοπλισμός'!A87&lt;&gt;"",'Λοιπός Εξοπλισμός'!A87,"")</f>
        <v/>
      </c>
      <c r="BC92" s="137" t="str">
        <f>IF('Λοιπός Εξοπλισμός'!B87&lt;&gt;"",'Λοιπός Εξοπλισμός'!B87,"")</f>
        <v/>
      </c>
      <c r="BD92" s="137" t="str">
        <f>IF('Λοιπός Εξοπλισμός'!C87&lt;&gt;"",'Λοιπός Εξοπλισμός'!C87,"")</f>
        <v/>
      </c>
      <c r="BE92" s="137" t="str">
        <f>IF('Λοιπός Εξοπλισμός'!G87&lt;&gt;"",'Λοιπός Εξοπλισμός'!G87,"")</f>
        <v/>
      </c>
      <c r="BF92" s="137" t="str">
        <f>IF('Λοιπός Εξοπλισμός'!H87&lt;&gt;"",'Λοιπός Εξοπλισμός'!H87,"")</f>
        <v/>
      </c>
      <c r="BG92" s="362" t="str">
        <f t="shared" si="25"/>
        <v/>
      </c>
    </row>
    <row r="93" spans="1:59" x14ac:dyDescent="0.2">
      <c r="A93" s="139" t="str">
        <f>IF('Συμβατικά ΦΣ'!B88&lt;&gt;"",'Συμβατικά ΦΣ'!C88,"")</f>
        <v/>
      </c>
      <c r="B93" s="137" t="str">
        <f>IF('Συμβατικά ΦΣ'!B88&lt;&gt;"",'Συμβατικά ΦΣ'!I88,"")</f>
        <v/>
      </c>
      <c r="C93" s="140" t="str">
        <f>IF('Συμβατικά ΦΣ'!B88&lt;&gt;"",'Συμβατικά ΦΣ'!J88,"")</f>
        <v/>
      </c>
      <c r="D93" s="141" t="str">
        <f>IF('Συμβατικά ΦΣ'!B88&lt;&gt;"",'Συμβατικά ΦΣ'!L88,"")</f>
        <v/>
      </c>
      <c r="E93" s="137" t="str">
        <f>IF('Συμβατικά ΦΣ'!B88&lt;&gt;"",'Συμβατικά ΦΣ'!K88,"")</f>
        <v/>
      </c>
      <c r="G93" s="139" t="str">
        <f t="shared" si="26"/>
        <v/>
      </c>
      <c r="H93" s="136" t="str">
        <f t="shared" si="27"/>
        <v/>
      </c>
      <c r="I93" s="140" t="str">
        <f t="shared" si="28"/>
        <v/>
      </c>
      <c r="J93" s="141" t="str">
        <f t="shared" si="29"/>
        <v/>
      </c>
      <c r="K93" s="141" t="str">
        <f t="shared" si="30"/>
        <v/>
      </c>
      <c r="L93" s="140" t="str">
        <f>IF(G93&lt;&gt;"",'Γενικά Δεδομένα'!$I$6*365,"")</f>
        <v/>
      </c>
      <c r="M93" s="144" t="str">
        <f>IF(G93&lt;&gt;"",Υπολογισμοί!G88,"")</f>
        <v/>
      </c>
      <c r="N93" s="145" t="str">
        <f>IF(G93&lt;&gt;"",'Γενικά Δεδομένα'!$I$4,"")</f>
        <v/>
      </c>
      <c r="O93" s="144" t="str">
        <f>IF(G93&lt;&gt;"",M93*'Γενικά Δεδομένα'!$I$4,"")</f>
        <v/>
      </c>
      <c r="Q93" s="155" t="str">
        <f t="shared" si="31"/>
        <v/>
      </c>
      <c r="R93" s="156" t="str">
        <f t="shared" si="32"/>
        <v/>
      </c>
      <c r="S93" s="157" t="str">
        <f t="shared" si="33"/>
        <v/>
      </c>
      <c r="T93" s="158"/>
      <c r="U93" s="159" t="str">
        <f>IF(Q93&lt;&gt;"",'Νέα ΦΣ'!D88,"")</f>
        <v/>
      </c>
      <c r="V93" s="148" t="str">
        <f>IF(Q93&lt;&gt;"",'Νέα ΦΣ'!M88,"")</f>
        <v/>
      </c>
      <c r="W93" s="148" t="str">
        <f t="shared" si="34"/>
        <v/>
      </c>
      <c r="X93" s="148" t="str">
        <f>IF(Q93&lt;&gt;"",'Νέα ΦΣ'!O88,"")</f>
        <v/>
      </c>
      <c r="Y93" s="141" t="str">
        <f t="shared" si="35"/>
        <v/>
      </c>
      <c r="AA93" s="139" t="str">
        <f t="shared" si="36"/>
        <v/>
      </c>
      <c r="AB93" s="136" t="str">
        <f t="shared" si="37"/>
        <v/>
      </c>
      <c r="AC93" s="136" t="str">
        <f t="shared" si="38"/>
        <v/>
      </c>
      <c r="AD93" s="136" t="str">
        <f t="shared" si="39"/>
        <v/>
      </c>
      <c r="AE93" s="136" t="str">
        <f t="shared" si="40"/>
        <v/>
      </c>
      <c r="AF93" s="141" t="str">
        <f t="shared" si="41"/>
        <v/>
      </c>
      <c r="AG93" s="136" t="str">
        <f t="shared" si="42"/>
        <v/>
      </c>
      <c r="AH93" s="144" t="str">
        <f t="shared" si="43"/>
        <v/>
      </c>
      <c r="AI93" s="144" t="str">
        <f>IF(AA93&lt;&gt;"",Υπολογισμοί!H88,"")</f>
        <v/>
      </c>
      <c r="AJ93" s="146" t="str">
        <f>IF(AA93&lt;&gt;"",'Γενικά Δεδομένα'!$I$4,"")</f>
        <v/>
      </c>
      <c r="AK93" s="144" t="str">
        <f t="shared" si="44"/>
        <v/>
      </c>
      <c r="AM93" s="160"/>
      <c r="AO93" s="159" t="str">
        <f t="shared" si="45"/>
        <v/>
      </c>
      <c r="AP93" s="148" t="str">
        <f t="shared" si="46"/>
        <v/>
      </c>
      <c r="AQ93" s="148" t="str">
        <f t="shared" si="47"/>
        <v/>
      </c>
      <c r="AR93" s="148" t="str">
        <f t="shared" si="48"/>
        <v/>
      </c>
      <c r="AS93" s="141" t="str">
        <f>IF(AO93&lt;&gt;"",'Νέα ΦΣ'!I88+'Νέα ΦΣ'!J88,"")</f>
        <v/>
      </c>
      <c r="AT93" s="140" t="str">
        <f>IF(AO93&lt;&gt;"",'Νέα ΦΣ'!N88,"")</f>
        <v/>
      </c>
      <c r="AU93" s="140" t="str">
        <f>IF(AO93&lt;&gt;"",Υπολογισμοί!J88,"")</f>
        <v/>
      </c>
      <c r="AW93" s="148" t="str">
        <f>IF(Βραχίονες!C88&lt;&gt;"",Βραχίονες!F88+Βραχίονες!G88,"")</f>
        <v/>
      </c>
      <c r="AX93" s="140" t="str">
        <f>IF(Βραχίονες!C88&lt;&gt;"",Υπολογισμοί!K88,"")</f>
        <v/>
      </c>
      <c r="AY93" s="140" t="str">
        <f>IF(Βραχίονες!C88&lt;&gt;"",Υπολογισμοί!L88,"")</f>
        <v/>
      </c>
      <c r="AZ93" s="140" t="str">
        <f>IF(Βραχίονες!C88&lt;&gt;"",Υπολογισμοί!K88+Υπολογισμοί!L88,"")</f>
        <v/>
      </c>
      <c r="BB93" s="139" t="str">
        <f>IF('Λοιπός Εξοπλισμός'!A88&lt;&gt;"",'Λοιπός Εξοπλισμός'!A88,"")</f>
        <v/>
      </c>
      <c r="BC93" s="137" t="str">
        <f>IF('Λοιπός Εξοπλισμός'!B88&lt;&gt;"",'Λοιπός Εξοπλισμός'!B88,"")</f>
        <v/>
      </c>
      <c r="BD93" s="137" t="str">
        <f>IF('Λοιπός Εξοπλισμός'!C88&lt;&gt;"",'Λοιπός Εξοπλισμός'!C88,"")</f>
        <v/>
      </c>
      <c r="BE93" s="137" t="str">
        <f>IF('Λοιπός Εξοπλισμός'!G88&lt;&gt;"",'Λοιπός Εξοπλισμός'!G88,"")</f>
        <v/>
      </c>
      <c r="BF93" s="137" t="str">
        <f>IF('Λοιπός Εξοπλισμός'!H88&lt;&gt;"",'Λοιπός Εξοπλισμός'!H88,"")</f>
        <v/>
      </c>
      <c r="BG93" s="362" t="str">
        <f t="shared" si="25"/>
        <v/>
      </c>
    </row>
    <row r="94" spans="1:59" x14ac:dyDescent="0.2">
      <c r="A94" s="139" t="str">
        <f>IF('Συμβατικά ΦΣ'!B89&lt;&gt;"",'Συμβατικά ΦΣ'!C89,"")</f>
        <v/>
      </c>
      <c r="B94" s="137" t="str">
        <f>IF('Συμβατικά ΦΣ'!B89&lt;&gt;"",'Συμβατικά ΦΣ'!I89,"")</f>
        <v/>
      </c>
      <c r="C94" s="140" t="str">
        <f>IF('Συμβατικά ΦΣ'!B89&lt;&gt;"",'Συμβατικά ΦΣ'!J89,"")</f>
        <v/>
      </c>
      <c r="D94" s="141" t="str">
        <f>IF('Συμβατικά ΦΣ'!B89&lt;&gt;"",'Συμβατικά ΦΣ'!L89,"")</f>
        <v/>
      </c>
      <c r="E94" s="137" t="str">
        <f>IF('Συμβατικά ΦΣ'!B89&lt;&gt;"",'Συμβατικά ΦΣ'!K89,"")</f>
        <v/>
      </c>
      <c r="G94" s="139" t="str">
        <f t="shared" si="26"/>
        <v/>
      </c>
      <c r="H94" s="136" t="str">
        <f t="shared" si="27"/>
        <v/>
      </c>
      <c r="I94" s="140" t="str">
        <f t="shared" si="28"/>
        <v/>
      </c>
      <c r="J94" s="141" t="str">
        <f t="shared" si="29"/>
        <v/>
      </c>
      <c r="K94" s="141" t="str">
        <f t="shared" si="30"/>
        <v/>
      </c>
      <c r="L94" s="140" t="str">
        <f>IF(G94&lt;&gt;"",'Γενικά Δεδομένα'!$I$6*365,"")</f>
        <v/>
      </c>
      <c r="M94" s="144" t="str">
        <f>IF(G94&lt;&gt;"",Υπολογισμοί!G89,"")</f>
        <v/>
      </c>
      <c r="N94" s="145" t="str">
        <f>IF(G94&lt;&gt;"",'Γενικά Δεδομένα'!$I$4,"")</f>
        <v/>
      </c>
      <c r="O94" s="144" t="str">
        <f>IF(G94&lt;&gt;"",M94*'Γενικά Δεδομένα'!$I$4,"")</f>
        <v/>
      </c>
      <c r="Q94" s="155" t="str">
        <f t="shared" si="31"/>
        <v/>
      </c>
      <c r="R94" s="156" t="str">
        <f t="shared" si="32"/>
        <v/>
      </c>
      <c r="S94" s="157" t="str">
        <f t="shared" si="33"/>
        <v/>
      </c>
      <c r="T94" s="158"/>
      <c r="U94" s="159" t="str">
        <f>IF(Q94&lt;&gt;"",'Νέα ΦΣ'!D89,"")</f>
        <v/>
      </c>
      <c r="V94" s="148" t="str">
        <f>IF(Q94&lt;&gt;"",'Νέα ΦΣ'!M89,"")</f>
        <v/>
      </c>
      <c r="W94" s="148" t="str">
        <f t="shared" si="34"/>
        <v/>
      </c>
      <c r="X94" s="148" t="str">
        <f>IF(Q94&lt;&gt;"",'Νέα ΦΣ'!O89,"")</f>
        <v/>
      </c>
      <c r="Y94" s="141" t="str">
        <f t="shared" si="35"/>
        <v/>
      </c>
      <c r="AA94" s="139" t="str">
        <f t="shared" si="36"/>
        <v/>
      </c>
      <c r="AB94" s="136" t="str">
        <f t="shared" si="37"/>
        <v/>
      </c>
      <c r="AC94" s="136" t="str">
        <f t="shared" si="38"/>
        <v/>
      </c>
      <c r="AD94" s="136" t="str">
        <f t="shared" si="39"/>
        <v/>
      </c>
      <c r="AE94" s="136" t="str">
        <f t="shared" si="40"/>
        <v/>
      </c>
      <c r="AF94" s="141" t="str">
        <f t="shared" si="41"/>
        <v/>
      </c>
      <c r="AG94" s="136" t="str">
        <f t="shared" si="42"/>
        <v/>
      </c>
      <c r="AH94" s="144" t="str">
        <f t="shared" si="43"/>
        <v/>
      </c>
      <c r="AI94" s="144" t="str">
        <f>IF(AA94&lt;&gt;"",Υπολογισμοί!H89,"")</f>
        <v/>
      </c>
      <c r="AJ94" s="146" t="str">
        <f>IF(AA94&lt;&gt;"",'Γενικά Δεδομένα'!$I$4,"")</f>
        <v/>
      </c>
      <c r="AK94" s="144" t="str">
        <f t="shared" si="44"/>
        <v/>
      </c>
      <c r="AM94" s="160"/>
      <c r="AO94" s="159" t="str">
        <f t="shared" si="45"/>
        <v/>
      </c>
      <c r="AP94" s="148" t="str">
        <f t="shared" si="46"/>
        <v/>
      </c>
      <c r="AQ94" s="148" t="str">
        <f t="shared" si="47"/>
        <v/>
      </c>
      <c r="AR94" s="148" t="str">
        <f t="shared" si="48"/>
        <v/>
      </c>
      <c r="AS94" s="141" t="str">
        <f>IF(AO94&lt;&gt;"",'Νέα ΦΣ'!I89+'Νέα ΦΣ'!J89,"")</f>
        <v/>
      </c>
      <c r="AT94" s="140" t="str">
        <f>IF(AO94&lt;&gt;"",'Νέα ΦΣ'!N89,"")</f>
        <v/>
      </c>
      <c r="AU94" s="140" t="str">
        <f>IF(AO94&lt;&gt;"",Υπολογισμοί!J89,"")</f>
        <v/>
      </c>
      <c r="AW94" s="148" t="str">
        <f>IF(Βραχίονες!C89&lt;&gt;"",Βραχίονες!F89+Βραχίονες!G89,"")</f>
        <v/>
      </c>
      <c r="AX94" s="140" t="str">
        <f>IF(Βραχίονες!C89&lt;&gt;"",Υπολογισμοί!K89,"")</f>
        <v/>
      </c>
      <c r="AY94" s="140" t="str">
        <f>IF(Βραχίονες!C89&lt;&gt;"",Υπολογισμοί!L89,"")</f>
        <v/>
      </c>
      <c r="AZ94" s="140" t="str">
        <f>IF(Βραχίονες!C89&lt;&gt;"",Υπολογισμοί!K89+Υπολογισμοί!L89,"")</f>
        <v/>
      </c>
      <c r="BB94" s="139" t="str">
        <f>IF('Λοιπός Εξοπλισμός'!A89&lt;&gt;"",'Λοιπός Εξοπλισμός'!A89,"")</f>
        <v/>
      </c>
      <c r="BC94" s="137" t="str">
        <f>IF('Λοιπός Εξοπλισμός'!B89&lt;&gt;"",'Λοιπός Εξοπλισμός'!B89,"")</f>
        <v/>
      </c>
      <c r="BD94" s="137" t="str">
        <f>IF('Λοιπός Εξοπλισμός'!C89&lt;&gt;"",'Λοιπός Εξοπλισμός'!C89,"")</f>
        <v/>
      </c>
      <c r="BE94" s="137" t="str">
        <f>IF('Λοιπός Εξοπλισμός'!G89&lt;&gt;"",'Λοιπός Εξοπλισμός'!G89,"")</f>
        <v/>
      </c>
      <c r="BF94" s="137" t="str">
        <f>IF('Λοιπός Εξοπλισμός'!H89&lt;&gt;"",'Λοιπός Εξοπλισμός'!H89,"")</f>
        <v/>
      </c>
      <c r="BG94" s="362" t="str">
        <f t="shared" si="25"/>
        <v/>
      </c>
    </row>
    <row r="95" spans="1:59" x14ac:dyDescent="0.2">
      <c r="A95" s="139" t="str">
        <f>IF('Συμβατικά ΦΣ'!B90&lt;&gt;"",'Συμβατικά ΦΣ'!C90,"")</f>
        <v/>
      </c>
      <c r="B95" s="137" t="str">
        <f>IF('Συμβατικά ΦΣ'!B90&lt;&gt;"",'Συμβατικά ΦΣ'!I90,"")</f>
        <v/>
      </c>
      <c r="C95" s="140" t="str">
        <f>IF('Συμβατικά ΦΣ'!B90&lt;&gt;"",'Συμβατικά ΦΣ'!J90,"")</f>
        <v/>
      </c>
      <c r="D95" s="141" t="str">
        <f>IF('Συμβατικά ΦΣ'!B90&lt;&gt;"",'Συμβατικά ΦΣ'!L90,"")</f>
        <v/>
      </c>
      <c r="E95" s="137" t="str">
        <f>IF('Συμβατικά ΦΣ'!B90&lt;&gt;"",'Συμβατικά ΦΣ'!K90,"")</f>
        <v/>
      </c>
      <c r="G95" s="139" t="str">
        <f t="shared" si="26"/>
        <v/>
      </c>
      <c r="H95" s="136" t="str">
        <f t="shared" si="27"/>
        <v/>
      </c>
      <c r="I95" s="140" t="str">
        <f t="shared" si="28"/>
        <v/>
      </c>
      <c r="J95" s="141" t="str">
        <f t="shared" si="29"/>
        <v/>
      </c>
      <c r="K95" s="141" t="str">
        <f t="shared" si="30"/>
        <v/>
      </c>
      <c r="L95" s="140" t="str">
        <f>IF(G95&lt;&gt;"",'Γενικά Δεδομένα'!$I$6*365,"")</f>
        <v/>
      </c>
      <c r="M95" s="144" t="str">
        <f>IF(G95&lt;&gt;"",Υπολογισμοί!G90,"")</f>
        <v/>
      </c>
      <c r="N95" s="145" t="str">
        <f>IF(G95&lt;&gt;"",'Γενικά Δεδομένα'!$I$4,"")</f>
        <v/>
      </c>
      <c r="O95" s="144" t="str">
        <f>IF(G95&lt;&gt;"",M95*'Γενικά Δεδομένα'!$I$4,"")</f>
        <v/>
      </c>
      <c r="Q95" s="155" t="str">
        <f t="shared" si="31"/>
        <v/>
      </c>
      <c r="R95" s="156" t="str">
        <f t="shared" si="32"/>
        <v/>
      </c>
      <c r="S95" s="157" t="str">
        <f t="shared" si="33"/>
        <v/>
      </c>
      <c r="T95" s="158"/>
      <c r="U95" s="159" t="str">
        <f>IF(Q95&lt;&gt;"",'Νέα ΦΣ'!D90,"")</f>
        <v/>
      </c>
      <c r="V95" s="148" t="str">
        <f>IF(Q95&lt;&gt;"",'Νέα ΦΣ'!M90,"")</f>
        <v/>
      </c>
      <c r="W95" s="148" t="str">
        <f t="shared" si="34"/>
        <v/>
      </c>
      <c r="X95" s="148" t="str">
        <f>IF(Q95&lt;&gt;"",'Νέα ΦΣ'!O90,"")</f>
        <v/>
      </c>
      <c r="Y95" s="141" t="str">
        <f t="shared" si="35"/>
        <v/>
      </c>
      <c r="AA95" s="139" t="str">
        <f t="shared" si="36"/>
        <v/>
      </c>
      <c r="AB95" s="136" t="str">
        <f t="shared" si="37"/>
        <v/>
      </c>
      <c r="AC95" s="136" t="str">
        <f t="shared" si="38"/>
        <v/>
      </c>
      <c r="AD95" s="136" t="str">
        <f t="shared" si="39"/>
        <v/>
      </c>
      <c r="AE95" s="136" t="str">
        <f t="shared" si="40"/>
        <v/>
      </c>
      <c r="AF95" s="141" t="str">
        <f t="shared" si="41"/>
        <v/>
      </c>
      <c r="AG95" s="136" t="str">
        <f t="shared" si="42"/>
        <v/>
      </c>
      <c r="AH95" s="144" t="str">
        <f t="shared" si="43"/>
        <v/>
      </c>
      <c r="AI95" s="144" t="str">
        <f>IF(AA95&lt;&gt;"",Υπολογισμοί!H90,"")</f>
        <v/>
      </c>
      <c r="AJ95" s="146" t="str">
        <f>IF(AA95&lt;&gt;"",'Γενικά Δεδομένα'!$I$4,"")</f>
        <v/>
      </c>
      <c r="AK95" s="144" t="str">
        <f t="shared" si="44"/>
        <v/>
      </c>
      <c r="AM95" s="160"/>
      <c r="AO95" s="159" t="str">
        <f t="shared" si="45"/>
        <v/>
      </c>
      <c r="AP95" s="148" t="str">
        <f t="shared" si="46"/>
        <v/>
      </c>
      <c r="AQ95" s="148" t="str">
        <f t="shared" si="47"/>
        <v/>
      </c>
      <c r="AR95" s="148" t="str">
        <f t="shared" si="48"/>
        <v/>
      </c>
      <c r="AS95" s="141" t="str">
        <f>IF(AO95&lt;&gt;"",'Νέα ΦΣ'!I90+'Νέα ΦΣ'!J90,"")</f>
        <v/>
      </c>
      <c r="AT95" s="140" t="str">
        <f>IF(AO95&lt;&gt;"",'Νέα ΦΣ'!N90,"")</f>
        <v/>
      </c>
      <c r="AU95" s="140" t="str">
        <f>IF(AO95&lt;&gt;"",Υπολογισμοί!J90,"")</f>
        <v/>
      </c>
      <c r="AW95" s="148" t="str">
        <f>IF(Βραχίονες!C90&lt;&gt;"",Βραχίονες!F90+Βραχίονες!G90,"")</f>
        <v/>
      </c>
      <c r="AX95" s="140" t="str">
        <f>IF(Βραχίονες!C90&lt;&gt;"",Υπολογισμοί!K90,"")</f>
        <v/>
      </c>
      <c r="AY95" s="140" t="str">
        <f>IF(Βραχίονες!C90&lt;&gt;"",Υπολογισμοί!L90,"")</f>
        <v/>
      </c>
      <c r="AZ95" s="140" t="str">
        <f>IF(Βραχίονες!C90&lt;&gt;"",Υπολογισμοί!K90+Υπολογισμοί!L90,"")</f>
        <v/>
      </c>
      <c r="BB95" s="139" t="str">
        <f>IF('Λοιπός Εξοπλισμός'!A90&lt;&gt;"",'Λοιπός Εξοπλισμός'!A90,"")</f>
        <v/>
      </c>
      <c r="BC95" s="137" t="str">
        <f>IF('Λοιπός Εξοπλισμός'!B90&lt;&gt;"",'Λοιπός Εξοπλισμός'!B90,"")</f>
        <v/>
      </c>
      <c r="BD95" s="137" t="str">
        <f>IF('Λοιπός Εξοπλισμός'!C90&lt;&gt;"",'Λοιπός Εξοπλισμός'!C90,"")</f>
        <v/>
      </c>
      <c r="BE95" s="137" t="str">
        <f>IF('Λοιπός Εξοπλισμός'!G90&lt;&gt;"",'Λοιπός Εξοπλισμός'!G90,"")</f>
        <v/>
      </c>
      <c r="BF95" s="137" t="str">
        <f>IF('Λοιπός Εξοπλισμός'!H90&lt;&gt;"",'Λοιπός Εξοπλισμός'!H90,"")</f>
        <v/>
      </c>
      <c r="BG95" s="362" t="str">
        <f t="shared" si="25"/>
        <v/>
      </c>
    </row>
    <row r="96" spans="1:59" x14ac:dyDescent="0.2">
      <c r="A96" s="139" t="str">
        <f>IF('Συμβατικά ΦΣ'!B91&lt;&gt;"",'Συμβατικά ΦΣ'!C91,"")</f>
        <v/>
      </c>
      <c r="B96" s="137" t="str">
        <f>IF('Συμβατικά ΦΣ'!B91&lt;&gt;"",'Συμβατικά ΦΣ'!I91,"")</f>
        <v/>
      </c>
      <c r="C96" s="140" t="str">
        <f>IF('Συμβατικά ΦΣ'!B91&lt;&gt;"",'Συμβατικά ΦΣ'!J91,"")</f>
        <v/>
      </c>
      <c r="D96" s="141" t="str">
        <f>IF('Συμβατικά ΦΣ'!B91&lt;&gt;"",'Συμβατικά ΦΣ'!L91,"")</f>
        <v/>
      </c>
      <c r="E96" s="137" t="str">
        <f>IF('Συμβατικά ΦΣ'!B91&lt;&gt;"",'Συμβατικά ΦΣ'!K91,"")</f>
        <v/>
      </c>
      <c r="G96" s="139" t="str">
        <f t="shared" si="26"/>
        <v/>
      </c>
      <c r="H96" s="136" t="str">
        <f t="shared" si="27"/>
        <v/>
      </c>
      <c r="I96" s="140" t="str">
        <f t="shared" si="28"/>
        <v/>
      </c>
      <c r="J96" s="141" t="str">
        <f t="shared" si="29"/>
        <v/>
      </c>
      <c r="K96" s="141" t="str">
        <f t="shared" si="30"/>
        <v/>
      </c>
      <c r="L96" s="140" t="str">
        <f>IF(G96&lt;&gt;"",'Γενικά Δεδομένα'!$I$6*365,"")</f>
        <v/>
      </c>
      <c r="M96" s="144" t="str">
        <f>IF(G96&lt;&gt;"",Υπολογισμοί!G91,"")</f>
        <v/>
      </c>
      <c r="N96" s="145" t="str">
        <f>IF(G96&lt;&gt;"",'Γενικά Δεδομένα'!$I$4,"")</f>
        <v/>
      </c>
      <c r="O96" s="144" t="str">
        <f>IF(G96&lt;&gt;"",M96*'Γενικά Δεδομένα'!$I$4,"")</f>
        <v/>
      </c>
      <c r="Q96" s="155" t="str">
        <f t="shared" si="31"/>
        <v/>
      </c>
      <c r="R96" s="156" t="str">
        <f t="shared" si="32"/>
        <v/>
      </c>
      <c r="S96" s="157" t="str">
        <f t="shared" si="33"/>
        <v/>
      </c>
      <c r="T96" s="158"/>
      <c r="U96" s="159" t="str">
        <f>IF(Q96&lt;&gt;"",'Νέα ΦΣ'!D91,"")</f>
        <v/>
      </c>
      <c r="V96" s="148" t="str">
        <f>IF(Q96&lt;&gt;"",'Νέα ΦΣ'!M91,"")</f>
        <v/>
      </c>
      <c r="W96" s="148" t="str">
        <f t="shared" si="34"/>
        <v/>
      </c>
      <c r="X96" s="148" t="str">
        <f>IF(Q96&lt;&gt;"",'Νέα ΦΣ'!O91,"")</f>
        <v/>
      </c>
      <c r="Y96" s="141" t="str">
        <f t="shared" si="35"/>
        <v/>
      </c>
      <c r="AA96" s="139" t="str">
        <f t="shared" si="36"/>
        <v/>
      </c>
      <c r="AB96" s="136" t="str">
        <f t="shared" si="37"/>
        <v/>
      </c>
      <c r="AC96" s="136" t="str">
        <f t="shared" si="38"/>
        <v/>
      </c>
      <c r="AD96" s="136" t="str">
        <f t="shared" si="39"/>
        <v/>
      </c>
      <c r="AE96" s="136" t="str">
        <f t="shared" si="40"/>
        <v/>
      </c>
      <c r="AF96" s="141" t="str">
        <f t="shared" si="41"/>
        <v/>
      </c>
      <c r="AG96" s="136" t="str">
        <f t="shared" si="42"/>
        <v/>
      </c>
      <c r="AH96" s="144" t="str">
        <f t="shared" si="43"/>
        <v/>
      </c>
      <c r="AI96" s="144" t="str">
        <f>IF(AA96&lt;&gt;"",Υπολογισμοί!H91,"")</f>
        <v/>
      </c>
      <c r="AJ96" s="146" t="str">
        <f>IF(AA96&lt;&gt;"",'Γενικά Δεδομένα'!$I$4,"")</f>
        <v/>
      </c>
      <c r="AK96" s="144" t="str">
        <f t="shared" si="44"/>
        <v/>
      </c>
      <c r="AM96" s="160"/>
      <c r="AO96" s="159" t="str">
        <f t="shared" si="45"/>
        <v/>
      </c>
      <c r="AP96" s="148" t="str">
        <f t="shared" si="46"/>
        <v/>
      </c>
      <c r="AQ96" s="148" t="str">
        <f t="shared" si="47"/>
        <v/>
      </c>
      <c r="AR96" s="148" t="str">
        <f t="shared" si="48"/>
        <v/>
      </c>
      <c r="AS96" s="141" t="str">
        <f>IF(AO96&lt;&gt;"",'Νέα ΦΣ'!I91+'Νέα ΦΣ'!J91,"")</f>
        <v/>
      </c>
      <c r="AT96" s="140" t="str">
        <f>IF(AO96&lt;&gt;"",'Νέα ΦΣ'!N91,"")</f>
        <v/>
      </c>
      <c r="AU96" s="140" t="str">
        <f>IF(AO96&lt;&gt;"",Υπολογισμοί!J91,"")</f>
        <v/>
      </c>
      <c r="AW96" s="148" t="str">
        <f>IF(Βραχίονες!C91&lt;&gt;"",Βραχίονες!F91+Βραχίονες!G91,"")</f>
        <v/>
      </c>
      <c r="AX96" s="140" t="str">
        <f>IF(Βραχίονες!C91&lt;&gt;"",Υπολογισμοί!K91,"")</f>
        <v/>
      </c>
      <c r="AY96" s="140" t="str">
        <f>IF(Βραχίονες!C91&lt;&gt;"",Υπολογισμοί!L91,"")</f>
        <v/>
      </c>
      <c r="AZ96" s="140" t="str">
        <f>IF(Βραχίονες!C91&lt;&gt;"",Υπολογισμοί!K91+Υπολογισμοί!L91,"")</f>
        <v/>
      </c>
      <c r="BB96" s="139" t="str">
        <f>IF('Λοιπός Εξοπλισμός'!A91&lt;&gt;"",'Λοιπός Εξοπλισμός'!A91,"")</f>
        <v/>
      </c>
      <c r="BC96" s="137" t="str">
        <f>IF('Λοιπός Εξοπλισμός'!B91&lt;&gt;"",'Λοιπός Εξοπλισμός'!B91,"")</f>
        <v/>
      </c>
      <c r="BD96" s="137" t="str">
        <f>IF('Λοιπός Εξοπλισμός'!C91&lt;&gt;"",'Λοιπός Εξοπλισμός'!C91,"")</f>
        <v/>
      </c>
      <c r="BE96" s="137" t="str">
        <f>IF('Λοιπός Εξοπλισμός'!G91&lt;&gt;"",'Λοιπός Εξοπλισμός'!G91,"")</f>
        <v/>
      </c>
      <c r="BF96" s="137" t="str">
        <f>IF('Λοιπός Εξοπλισμός'!H91&lt;&gt;"",'Λοιπός Εξοπλισμός'!H91,"")</f>
        <v/>
      </c>
      <c r="BG96" s="362" t="str">
        <f t="shared" si="25"/>
        <v/>
      </c>
    </row>
    <row r="97" spans="1:59" x14ac:dyDescent="0.2">
      <c r="A97" s="139" t="str">
        <f>IF('Συμβατικά ΦΣ'!B92&lt;&gt;"",'Συμβατικά ΦΣ'!C92,"")</f>
        <v/>
      </c>
      <c r="B97" s="137" t="str">
        <f>IF('Συμβατικά ΦΣ'!B92&lt;&gt;"",'Συμβατικά ΦΣ'!I92,"")</f>
        <v/>
      </c>
      <c r="C97" s="140" t="str">
        <f>IF('Συμβατικά ΦΣ'!B92&lt;&gt;"",'Συμβατικά ΦΣ'!J92,"")</f>
        <v/>
      </c>
      <c r="D97" s="141" t="str">
        <f>IF('Συμβατικά ΦΣ'!B92&lt;&gt;"",'Συμβατικά ΦΣ'!L92,"")</f>
        <v/>
      </c>
      <c r="E97" s="137" t="str">
        <f>IF('Συμβατικά ΦΣ'!B92&lt;&gt;"",'Συμβατικά ΦΣ'!K92,"")</f>
        <v/>
      </c>
      <c r="G97" s="139" t="str">
        <f t="shared" si="26"/>
        <v/>
      </c>
      <c r="H97" s="136" t="str">
        <f t="shared" si="27"/>
        <v/>
      </c>
      <c r="I97" s="140" t="str">
        <f t="shared" si="28"/>
        <v/>
      </c>
      <c r="J97" s="141" t="str">
        <f t="shared" si="29"/>
        <v/>
      </c>
      <c r="K97" s="141" t="str">
        <f t="shared" si="30"/>
        <v/>
      </c>
      <c r="L97" s="140" t="str">
        <f>IF(G97&lt;&gt;"",'Γενικά Δεδομένα'!$I$6*365,"")</f>
        <v/>
      </c>
      <c r="M97" s="144" t="str">
        <f>IF(G97&lt;&gt;"",Υπολογισμοί!G92,"")</f>
        <v/>
      </c>
      <c r="N97" s="145" t="str">
        <f>IF(G97&lt;&gt;"",'Γενικά Δεδομένα'!$I$4,"")</f>
        <v/>
      </c>
      <c r="O97" s="144" t="str">
        <f>IF(G97&lt;&gt;"",M97*'Γενικά Δεδομένα'!$I$4,"")</f>
        <v/>
      </c>
      <c r="Q97" s="155" t="str">
        <f t="shared" si="31"/>
        <v/>
      </c>
      <c r="R97" s="156" t="str">
        <f t="shared" si="32"/>
        <v/>
      </c>
      <c r="S97" s="157" t="str">
        <f t="shared" si="33"/>
        <v/>
      </c>
      <c r="T97" s="158"/>
      <c r="U97" s="159" t="str">
        <f>IF(Q97&lt;&gt;"",'Νέα ΦΣ'!D92,"")</f>
        <v/>
      </c>
      <c r="V97" s="148" t="str">
        <f>IF(Q97&lt;&gt;"",'Νέα ΦΣ'!M92,"")</f>
        <v/>
      </c>
      <c r="W97" s="148" t="str">
        <f t="shared" si="34"/>
        <v/>
      </c>
      <c r="X97" s="148" t="str">
        <f>IF(Q97&lt;&gt;"",'Νέα ΦΣ'!O92,"")</f>
        <v/>
      </c>
      <c r="Y97" s="141" t="str">
        <f t="shared" si="35"/>
        <v/>
      </c>
      <c r="AA97" s="139" t="str">
        <f t="shared" si="36"/>
        <v/>
      </c>
      <c r="AB97" s="136" t="str">
        <f t="shared" si="37"/>
        <v/>
      </c>
      <c r="AC97" s="136" t="str">
        <f t="shared" si="38"/>
        <v/>
      </c>
      <c r="AD97" s="136" t="str">
        <f t="shared" si="39"/>
        <v/>
      </c>
      <c r="AE97" s="136" t="str">
        <f t="shared" si="40"/>
        <v/>
      </c>
      <c r="AF97" s="141" t="str">
        <f t="shared" si="41"/>
        <v/>
      </c>
      <c r="AG97" s="136" t="str">
        <f t="shared" si="42"/>
        <v/>
      </c>
      <c r="AH97" s="144" t="str">
        <f t="shared" si="43"/>
        <v/>
      </c>
      <c r="AI97" s="144" t="str">
        <f>IF(AA97&lt;&gt;"",Υπολογισμοί!H92,"")</f>
        <v/>
      </c>
      <c r="AJ97" s="146" t="str">
        <f>IF(AA97&lt;&gt;"",'Γενικά Δεδομένα'!$I$4,"")</f>
        <v/>
      </c>
      <c r="AK97" s="144" t="str">
        <f t="shared" si="44"/>
        <v/>
      </c>
      <c r="AM97" s="160"/>
      <c r="AO97" s="159" t="str">
        <f t="shared" si="45"/>
        <v/>
      </c>
      <c r="AP97" s="148" t="str">
        <f t="shared" si="46"/>
        <v/>
      </c>
      <c r="AQ97" s="148" t="str">
        <f t="shared" si="47"/>
        <v/>
      </c>
      <c r="AR97" s="148" t="str">
        <f t="shared" si="48"/>
        <v/>
      </c>
      <c r="AS97" s="141" t="str">
        <f>IF(AO97&lt;&gt;"",'Νέα ΦΣ'!I92+'Νέα ΦΣ'!J92,"")</f>
        <v/>
      </c>
      <c r="AT97" s="140" t="str">
        <f>IF(AO97&lt;&gt;"",'Νέα ΦΣ'!N92,"")</f>
        <v/>
      </c>
      <c r="AU97" s="140" t="str">
        <f>IF(AO97&lt;&gt;"",Υπολογισμοί!J92,"")</f>
        <v/>
      </c>
      <c r="AW97" s="148" t="str">
        <f>IF(Βραχίονες!C92&lt;&gt;"",Βραχίονες!F92+Βραχίονες!G92,"")</f>
        <v/>
      </c>
      <c r="AX97" s="140" t="str">
        <f>IF(Βραχίονες!C92&lt;&gt;"",Υπολογισμοί!K92,"")</f>
        <v/>
      </c>
      <c r="AY97" s="140" t="str">
        <f>IF(Βραχίονες!C92&lt;&gt;"",Υπολογισμοί!L92,"")</f>
        <v/>
      </c>
      <c r="AZ97" s="140" t="str">
        <f>IF(Βραχίονες!C92&lt;&gt;"",Υπολογισμοί!K92+Υπολογισμοί!L92,"")</f>
        <v/>
      </c>
      <c r="BB97" s="139" t="str">
        <f>IF('Λοιπός Εξοπλισμός'!A92&lt;&gt;"",'Λοιπός Εξοπλισμός'!A92,"")</f>
        <v/>
      </c>
      <c r="BC97" s="137" t="str">
        <f>IF('Λοιπός Εξοπλισμός'!B92&lt;&gt;"",'Λοιπός Εξοπλισμός'!B92,"")</f>
        <v/>
      </c>
      <c r="BD97" s="137" t="str">
        <f>IF('Λοιπός Εξοπλισμός'!C92&lt;&gt;"",'Λοιπός Εξοπλισμός'!C92,"")</f>
        <v/>
      </c>
      <c r="BE97" s="137" t="str">
        <f>IF('Λοιπός Εξοπλισμός'!G92&lt;&gt;"",'Λοιπός Εξοπλισμός'!G92,"")</f>
        <v/>
      </c>
      <c r="BF97" s="137" t="str">
        <f>IF('Λοιπός Εξοπλισμός'!H92&lt;&gt;"",'Λοιπός Εξοπλισμός'!H92,"")</f>
        <v/>
      </c>
      <c r="BG97" s="362" t="str">
        <f>IF(BE97="","",BE97*BF97)</f>
        <v/>
      </c>
    </row>
    <row r="98" spans="1:59" x14ac:dyDescent="0.2">
      <c r="A98" s="139" t="str">
        <f>IF('Συμβατικά ΦΣ'!B93&lt;&gt;"",'Συμβατικά ΦΣ'!C93,"")</f>
        <v/>
      </c>
      <c r="B98" s="137" t="str">
        <f>IF('Συμβατικά ΦΣ'!B93&lt;&gt;"",'Συμβατικά ΦΣ'!I93,"")</f>
        <v/>
      </c>
      <c r="C98" s="140" t="str">
        <f>IF('Συμβατικά ΦΣ'!B93&lt;&gt;"",'Συμβατικά ΦΣ'!J93,"")</f>
        <v/>
      </c>
      <c r="D98" s="141" t="str">
        <f>IF('Συμβατικά ΦΣ'!B93&lt;&gt;"",'Συμβατικά ΦΣ'!L93,"")</f>
        <v/>
      </c>
      <c r="E98" s="137" t="str">
        <f>IF('Συμβατικά ΦΣ'!B93&lt;&gt;"",'Συμβατικά ΦΣ'!K93,"")</f>
        <v/>
      </c>
      <c r="G98" s="139" t="str">
        <f t="shared" si="26"/>
        <v/>
      </c>
      <c r="H98" s="136" t="str">
        <f t="shared" si="27"/>
        <v/>
      </c>
      <c r="I98" s="140" t="str">
        <f t="shared" si="28"/>
        <v/>
      </c>
      <c r="J98" s="141" t="str">
        <f t="shared" si="29"/>
        <v/>
      </c>
      <c r="K98" s="141" t="str">
        <f t="shared" si="30"/>
        <v/>
      </c>
      <c r="L98" s="140" t="str">
        <f>IF(G98&lt;&gt;"",'Γενικά Δεδομένα'!$I$6*365,"")</f>
        <v/>
      </c>
      <c r="M98" s="144" t="str">
        <f>IF(G98&lt;&gt;"",Υπολογισμοί!G93,"")</f>
        <v/>
      </c>
      <c r="N98" s="145" t="str">
        <f>IF(G98&lt;&gt;"",'Γενικά Δεδομένα'!$I$4,"")</f>
        <v/>
      </c>
      <c r="O98" s="144" t="str">
        <f>IF(G98&lt;&gt;"",M98*'Γενικά Δεδομένα'!$I$4,"")</f>
        <v/>
      </c>
      <c r="Q98" s="155" t="str">
        <f t="shared" si="31"/>
        <v/>
      </c>
      <c r="R98" s="156" t="str">
        <f t="shared" si="32"/>
        <v/>
      </c>
      <c r="S98" s="157" t="str">
        <f t="shared" si="33"/>
        <v/>
      </c>
      <c r="T98" s="158"/>
      <c r="U98" s="159" t="str">
        <f>IF(Q98&lt;&gt;"",'Νέα ΦΣ'!D93,"")</f>
        <v/>
      </c>
      <c r="V98" s="148" t="str">
        <f>IF(Q98&lt;&gt;"",'Νέα ΦΣ'!M93,"")</f>
        <v/>
      </c>
      <c r="W98" s="148" t="str">
        <f t="shared" si="34"/>
        <v/>
      </c>
      <c r="X98" s="148" t="str">
        <f>IF(Q98&lt;&gt;"",'Νέα ΦΣ'!O93,"")</f>
        <v/>
      </c>
      <c r="Y98" s="141" t="str">
        <f t="shared" si="35"/>
        <v/>
      </c>
      <c r="AA98" s="139" t="str">
        <f t="shared" si="36"/>
        <v/>
      </c>
      <c r="AB98" s="136" t="str">
        <f t="shared" si="37"/>
        <v/>
      </c>
      <c r="AC98" s="136" t="str">
        <f t="shared" si="38"/>
        <v/>
      </c>
      <c r="AD98" s="136" t="str">
        <f t="shared" si="39"/>
        <v/>
      </c>
      <c r="AE98" s="136" t="str">
        <f t="shared" si="40"/>
        <v/>
      </c>
      <c r="AF98" s="141" t="str">
        <f t="shared" si="41"/>
        <v/>
      </c>
      <c r="AG98" s="136" t="str">
        <f t="shared" si="42"/>
        <v/>
      </c>
      <c r="AH98" s="144" t="str">
        <f t="shared" si="43"/>
        <v/>
      </c>
      <c r="AI98" s="144" t="str">
        <f>IF(AA98&lt;&gt;"",Υπολογισμοί!H93,"")</f>
        <v/>
      </c>
      <c r="AJ98" s="146" t="str">
        <f>IF(AA98&lt;&gt;"",'Γενικά Δεδομένα'!$I$4,"")</f>
        <v/>
      </c>
      <c r="AK98" s="144" t="str">
        <f t="shared" si="44"/>
        <v/>
      </c>
      <c r="AM98" s="160"/>
      <c r="AO98" s="159" t="str">
        <f t="shared" si="45"/>
        <v/>
      </c>
      <c r="AP98" s="148" t="str">
        <f t="shared" si="46"/>
        <v/>
      </c>
      <c r="AQ98" s="148" t="str">
        <f t="shared" si="47"/>
        <v/>
      </c>
      <c r="AR98" s="148" t="str">
        <f t="shared" si="48"/>
        <v/>
      </c>
      <c r="AS98" s="141" t="str">
        <f>IF(AO98&lt;&gt;"",'Νέα ΦΣ'!I93+'Νέα ΦΣ'!J93,"")</f>
        <v/>
      </c>
      <c r="AT98" s="140" t="str">
        <f>IF(AO98&lt;&gt;"",'Νέα ΦΣ'!N93,"")</f>
        <v/>
      </c>
      <c r="AU98" s="140" t="str">
        <f>IF(AO98&lt;&gt;"",Υπολογισμοί!J93,"")</f>
        <v/>
      </c>
      <c r="AW98" s="148" t="str">
        <f>IF(Βραχίονες!C93&lt;&gt;"",Βραχίονες!F93+Βραχίονες!G93,"")</f>
        <v/>
      </c>
      <c r="AX98" s="140" t="str">
        <f>IF(Βραχίονες!C93&lt;&gt;"",Υπολογισμοί!K93,"")</f>
        <v/>
      </c>
      <c r="AY98" s="140" t="str">
        <f>IF(Βραχίονες!C93&lt;&gt;"",Υπολογισμοί!L93,"")</f>
        <v/>
      </c>
      <c r="AZ98" s="140" t="str">
        <f>IF(Βραχίονες!C93&lt;&gt;"",Υπολογισμοί!K93+Υπολογισμοί!L93,"")</f>
        <v/>
      </c>
      <c r="BB98" s="139" t="str">
        <f>IF('Λοιπός Εξοπλισμός'!A93&lt;&gt;"",'Λοιπός Εξοπλισμός'!A93,"")</f>
        <v/>
      </c>
      <c r="BC98" s="137" t="str">
        <f>IF('Λοιπός Εξοπλισμός'!B93&lt;&gt;"",'Λοιπός Εξοπλισμός'!B93,"")</f>
        <v/>
      </c>
      <c r="BD98" s="137" t="str">
        <f>IF('Λοιπός Εξοπλισμός'!C93&lt;&gt;"",'Λοιπός Εξοπλισμός'!C93,"")</f>
        <v/>
      </c>
      <c r="BE98" s="137" t="str">
        <f>IF('Λοιπός Εξοπλισμός'!G93&lt;&gt;"",'Λοιπός Εξοπλισμός'!G93,"")</f>
        <v/>
      </c>
      <c r="BF98" s="137" t="str">
        <f>IF('Λοιπός Εξοπλισμός'!H93&lt;&gt;"",'Λοιπός Εξοπλισμός'!H93,"")</f>
        <v/>
      </c>
      <c r="BG98" s="362" t="str">
        <f t="shared" ref="BG98" si="49">IF(BE98="","",BE98*BF98)</f>
        <v/>
      </c>
    </row>
    <row r="99" spans="1:59" x14ac:dyDescent="0.2">
      <c r="A99" s="139" t="str">
        <f>IF('Συμβατικά ΦΣ'!B94&lt;&gt;"",'Συμβατικά ΦΣ'!C94,"")</f>
        <v/>
      </c>
      <c r="B99" s="137" t="str">
        <f>IF('Συμβατικά ΦΣ'!B94&lt;&gt;"",'Συμβατικά ΦΣ'!I94,"")</f>
        <v/>
      </c>
      <c r="C99" s="140" t="str">
        <f>IF('Συμβατικά ΦΣ'!B94&lt;&gt;"",'Συμβατικά ΦΣ'!J94,"")</f>
        <v/>
      </c>
      <c r="D99" s="141" t="str">
        <f>IF('Συμβατικά ΦΣ'!B94&lt;&gt;"",'Συμβατικά ΦΣ'!L94,"")</f>
        <v/>
      </c>
      <c r="E99" s="137" t="str">
        <f>IF('Συμβατικά ΦΣ'!B94&lt;&gt;"",'Συμβατικά ΦΣ'!K94,"")</f>
        <v/>
      </c>
      <c r="G99" s="139" t="str">
        <f t="shared" si="26"/>
        <v/>
      </c>
      <c r="H99" s="136" t="str">
        <f t="shared" si="27"/>
        <v/>
      </c>
      <c r="I99" s="140" t="str">
        <f t="shared" si="28"/>
        <v/>
      </c>
      <c r="J99" s="141" t="str">
        <f t="shared" si="29"/>
        <v/>
      </c>
      <c r="K99" s="141" t="str">
        <f t="shared" si="30"/>
        <v/>
      </c>
      <c r="L99" s="140" t="str">
        <f>IF(G99&lt;&gt;"",'Γενικά Δεδομένα'!$I$6*365,"")</f>
        <v/>
      </c>
      <c r="M99" s="144" t="str">
        <f>IF(G99&lt;&gt;"",Υπολογισμοί!G94,"")</f>
        <v/>
      </c>
      <c r="N99" s="145" t="str">
        <f>IF(G99&lt;&gt;"",'Γενικά Δεδομένα'!$I$4,"")</f>
        <v/>
      </c>
      <c r="O99" s="144" t="str">
        <f>IF(G99&lt;&gt;"",M99*'Γενικά Δεδομένα'!$I$4,"")</f>
        <v/>
      </c>
      <c r="Q99" s="155" t="str">
        <f t="shared" si="31"/>
        <v/>
      </c>
      <c r="R99" s="156" t="str">
        <f t="shared" si="32"/>
        <v/>
      </c>
      <c r="S99" s="157" t="str">
        <f t="shared" si="33"/>
        <v/>
      </c>
      <c r="T99" s="158"/>
      <c r="U99" s="159" t="str">
        <f>IF(Q99&lt;&gt;"",'Νέα ΦΣ'!D94,"")</f>
        <v/>
      </c>
      <c r="V99" s="148" t="str">
        <f>IF(Q99&lt;&gt;"",'Νέα ΦΣ'!M94,"")</f>
        <v/>
      </c>
      <c r="W99" s="148" t="str">
        <f t="shared" si="34"/>
        <v/>
      </c>
      <c r="X99" s="148" t="str">
        <f>IF(Q99&lt;&gt;"",'Νέα ΦΣ'!O94,"")</f>
        <v/>
      </c>
      <c r="Y99" s="141" t="str">
        <f t="shared" si="35"/>
        <v/>
      </c>
      <c r="AA99" s="139" t="str">
        <f t="shared" si="36"/>
        <v/>
      </c>
      <c r="AB99" s="136" t="str">
        <f t="shared" si="37"/>
        <v/>
      </c>
      <c r="AC99" s="136" t="str">
        <f t="shared" si="38"/>
        <v/>
      </c>
      <c r="AD99" s="136" t="str">
        <f t="shared" si="39"/>
        <v/>
      </c>
      <c r="AE99" s="136" t="str">
        <f t="shared" si="40"/>
        <v/>
      </c>
      <c r="AF99" s="141" t="str">
        <f t="shared" si="41"/>
        <v/>
      </c>
      <c r="AG99" s="136" t="str">
        <f t="shared" si="42"/>
        <v/>
      </c>
      <c r="AH99" s="144" t="str">
        <f t="shared" si="43"/>
        <v/>
      </c>
      <c r="AI99" s="144" t="str">
        <f>IF(AA99&lt;&gt;"",Υπολογισμοί!H94,"")</f>
        <v/>
      </c>
      <c r="AJ99" s="146" t="str">
        <f>IF(AA99&lt;&gt;"",'Γενικά Δεδομένα'!$I$4,"")</f>
        <v/>
      </c>
      <c r="AK99" s="144" t="str">
        <f t="shared" si="44"/>
        <v/>
      </c>
      <c r="AM99" s="160"/>
      <c r="AO99" s="159" t="str">
        <f t="shared" si="45"/>
        <v/>
      </c>
      <c r="AP99" s="148" t="str">
        <f t="shared" si="46"/>
        <v/>
      </c>
      <c r="AQ99" s="148" t="str">
        <f t="shared" si="47"/>
        <v/>
      </c>
      <c r="AR99" s="148" t="str">
        <f t="shared" si="48"/>
        <v/>
      </c>
      <c r="AS99" s="141" t="str">
        <f>IF(AO99&lt;&gt;"",'Νέα ΦΣ'!I94+'Νέα ΦΣ'!J94,"")</f>
        <v/>
      </c>
      <c r="AT99" s="140" t="str">
        <f>IF(AO99&lt;&gt;"",'Νέα ΦΣ'!N94,"")</f>
        <v/>
      </c>
      <c r="AU99" s="140" t="str">
        <f>IF(AO99&lt;&gt;"",Υπολογισμοί!J94,"")</f>
        <v/>
      </c>
      <c r="AW99" s="148" t="str">
        <f>IF(Βραχίονες!C94&lt;&gt;"",Βραχίονες!F94+Βραχίονες!G94,"")</f>
        <v/>
      </c>
      <c r="AX99" s="140" t="str">
        <f>IF(Βραχίονες!C94&lt;&gt;"",Υπολογισμοί!K94,"")</f>
        <v/>
      </c>
      <c r="AY99" s="140" t="str">
        <f>IF(Βραχίονες!C94&lt;&gt;"",Υπολογισμοί!L94,"")</f>
        <v/>
      </c>
      <c r="AZ99" s="140" t="str">
        <f>IF(Βραχίονες!C94&lt;&gt;"",Υπολογισμοί!K94+Υπολογισμοί!L94,"")</f>
        <v/>
      </c>
      <c r="BB99" s="139" t="str">
        <f>IF('Λοιπός Εξοπλισμός'!A94&lt;&gt;"",'Λοιπός Εξοπλισμός'!A94,"")</f>
        <v/>
      </c>
      <c r="BC99" s="137" t="str">
        <f>IF('Λοιπός Εξοπλισμός'!B94&lt;&gt;"",'Λοιπός Εξοπλισμός'!B94,"")</f>
        <v/>
      </c>
      <c r="BD99" s="137" t="str">
        <f>IF('Λοιπός Εξοπλισμός'!C94&lt;&gt;"",'Λοιπός Εξοπλισμός'!C94,"")</f>
        <v/>
      </c>
      <c r="BE99" s="137" t="str">
        <f>IF('Λοιπός Εξοπλισμός'!G94&lt;&gt;"",'Λοιπός Εξοπλισμός'!G94,"")</f>
        <v/>
      </c>
      <c r="BF99" s="137" t="str">
        <f>IF('Λοιπός Εξοπλισμός'!H94&lt;&gt;"",'Λοιπός Εξοπλισμός'!H94,"")</f>
        <v/>
      </c>
      <c r="BG99" s="362" t="str">
        <f>IF(BE99="","",BE99*BF99)</f>
        <v/>
      </c>
    </row>
    <row r="100" spans="1:59" x14ac:dyDescent="0.2">
      <c r="A100" s="139" t="str">
        <f>IF('Συμβατικά ΦΣ'!B95&lt;&gt;"",'Συμβατικά ΦΣ'!C95,"")</f>
        <v/>
      </c>
      <c r="B100" s="137" t="str">
        <f>IF('Συμβατικά ΦΣ'!B95&lt;&gt;"",'Συμβατικά ΦΣ'!I95,"")</f>
        <v/>
      </c>
      <c r="C100" s="140" t="str">
        <f>IF('Συμβατικά ΦΣ'!B95&lt;&gt;"",'Συμβατικά ΦΣ'!J95,"")</f>
        <v/>
      </c>
      <c r="D100" s="141" t="str">
        <f>IF('Συμβατικά ΦΣ'!B95&lt;&gt;"",'Συμβατικά ΦΣ'!L95,"")</f>
        <v/>
      </c>
      <c r="E100" s="137" t="str">
        <f>IF('Συμβατικά ΦΣ'!B95&lt;&gt;"",'Συμβατικά ΦΣ'!K95,"")</f>
        <v/>
      </c>
      <c r="G100" s="139" t="str">
        <f t="shared" si="26"/>
        <v/>
      </c>
      <c r="H100" s="136" t="str">
        <f t="shared" si="27"/>
        <v/>
      </c>
      <c r="I100" s="140" t="str">
        <f t="shared" si="28"/>
        <v/>
      </c>
      <c r="J100" s="141" t="str">
        <f t="shared" si="29"/>
        <v/>
      </c>
      <c r="K100" s="141" t="str">
        <f t="shared" si="30"/>
        <v/>
      </c>
      <c r="L100" s="140" t="str">
        <f>IF(G100&lt;&gt;"",'Γενικά Δεδομένα'!$I$6*365,"")</f>
        <v/>
      </c>
      <c r="M100" s="144" t="str">
        <f>IF(G100&lt;&gt;"",Υπολογισμοί!G95,"")</f>
        <v/>
      </c>
      <c r="N100" s="145" t="str">
        <f>IF(G100&lt;&gt;"",'Γενικά Δεδομένα'!$I$4,"")</f>
        <v/>
      </c>
      <c r="O100" s="144" t="str">
        <f>IF(G100&lt;&gt;"",M100*'Γενικά Δεδομένα'!$I$4,"")</f>
        <v/>
      </c>
      <c r="Q100" s="155" t="str">
        <f t="shared" si="31"/>
        <v/>
      </c>
      <c r="R100" s="156" t="str">
        <f t="shared" si="32"/>
        <v/>
      </c>
      <c r="S100" s="157" t="str">
        <f t="shared" si="33"/>
        <v/>
      </c>
      <c r="T100" s="158"/>
      <c r="U100" s="159" t="str">
        <f>IF(Q100&lt;&gt;"",'Νέα ΦΣ'!D95,"")</f>
        <v/>
      </c>
      <c r="V100" s="148" t="str">
        <f>IF(Q100&lt;&gt;"",'Νέα ΦΣ'!M95,"")</f>
        <v/>
      </c>
      <c r="W100" s="148" t="str">
        <f t="shared" si="34"/>
        <v/>
      </c>
      <c r="X100" s="148" t="str">
        <f>IF(Q100&lt;&gt;"",'Νέα ΦΣ'!O95,"")</f>
        <v/>
      </c>
      <c r="Y100" s="141" t="str">
        <f t="shared" si="35"/>
        <v/>
      </c>
      <c r="AA100" s="139" t="str">
        <f t="shared" si="36"/>
        <v/>
      </c>
      <c r="AB100" s="136" t="str">
        <f t="shared" si="37"/>
        <v/>
      </c>
      <c r="AC100" s="136" t="str">
        <f t="shared" si="38"/>
        <v/>
      </c>
      <c r="AD100" s="136" t="str">
        <f t="shared" si="39"/>
        <v/>
      </c>
      <c r="AE100" s="136" t="str">
        <f t="shared" si="40"/>
        <v/>
      </c>
      <c r="AF100" s="141" t="str">
        <f t="shared" si="41"/>
        <v/>
      </c>
      <c r="AG100" s="136" t="str">
        <f t="shared" si="42"/>
        <v/>
      </c>
      <c r="AH100" s="144" t="str">
        <f t="shared" si="43"/>
        <v/>
      </c>
      <c r="AI100" s="144" t="str">
        <f>IF(AA100&lt;&gt;"",Υπολογισμοί!H95,"")</f>
        <v/>
      </c>
      <c r="AJ100" s="146" t="str">
        <f>IF(AA100&lt;&gt;"",'Γενικά Δεδομένα'!$I$4,"")</f>
        <v/>
      </c>
      <c r="AK100" s="144" t="str">
        <f t="shared" si="44"/>
        <v/>
      </c>
      <c r="AM100" s="160"/>
      <c r="AO100" s="159" t="str">
        <f t="shared" si="45"/>
        <v/>
      </c>
      <c r="AP100" s="148" t="str">
        <f t="shared" si="46"/>
        <v/>
      </c>
      <c r="AQ100" s="148" t="str">
        <f t="shared" si="47"/>
        <v/>
      </c>
      <c r="AR100" s="148" t="str">
        <f t="shared" si="48"/>
        <v/>
      </c>
      <c r="AS100" s="141" t="str">
        <f>IF(AO100&lt;&gt;"",'Νέα ΦΣ'!I95+'Νέα ΦΣ'!J95,"")</f>
        <v/>
      </c>
      <c r="AT100" s="140" t="str">
        <f>IF(AO100&lt;&gt;"",'Νέα ΦΣ'!N95,"")</f>
        <v/>
      </c>
      <c r="AU100" s="140" t="str">
        <f>IF(AO100&lt;&gt;"",Υπολογισμοί!J95,"")</f>
        <v/>
      </c>
      <c r="AW100" s="148" t="str">
        <f>IF(Βραχίονες!C95&lt;&gt;"",Βραχίονες!F95+Βραχίονες!G95,"")</f>
        <v/>
      </c>
      <c r="AX100" s="140" t="str">
        <f>IF(Βραχίονες!C95&lt;&gt;"",Υπολογισμοί!K95,"")</f>
        <v/>
      </c>
      <c r="AY100" s="140" t="str">
        <f>IF(Βραχίονες!C95&lt;&gt;"",Υπολογισμοί!L95,"")</f>
        <v/>
      </c>
      <c r="AZ100" s="140" t="str">
        <f>IF(Βραχίονες!C95&lt;&gt;"",Υπολογισμοί!K95+Υπολογισμοί!L95,"")</f>
        <v/>
      </c>
      <c r="BB100" s="139" t="str">
        <f>IF('Λοιπός Εξοπλισμός'!A95&lt;&gt;"",'Λοιπός Εξοπλισμός'!A95,"")</f>
        <v/>
      </c>
      <c r="BC100" s="137" t="str">
        <f>IF('Λοιπός Εξοπλισμός'!B95&lt;&gt;"",'Λοιπός Εξοπλισμός'!B95,"")</f>
        <v/>
      </c>
      <c r="BD100" s="137" t="str">
        <f>IF('Λοιπός Εξοπλισμός'!C95&lt;&gt;"",'Λοιπός Εξοπλισμός'!C95,"")</f>
        <v/>
      </c>
      <c r="BE100" s="137" t="str">
        <f>IF('Λοιπός Εξοπλισμός'!G95&lt;&gt;"",'Λοιπός Εξοπλισμός'!G95,"")</f>
        <v/>
      </c>
      <c r="BF100" s="137" t="str">
        <f>IF('Λοιπός Εξοπλισμός'!H95&lt;&gt;"",'Λοιπός Εξοπλισμός'!H95,"")</f>
        <v/>
      </c>
      <c r="BG100" s="362" t="str">
        <f t="shared" ref="BG100:BG131" si="50">IF(BE100="","",BE100*BF100)</f>
        <v/>
      </c>
    </row>
    <row r="101" spans="1:59" x14ac:dyDescent="0.2">
      <c r="A101" s="139" t="str">
        <f>IF('Συμβατικά ΦΣ'!B96&lt;&gt;"",'Συμβατικά ΦΣ'!C96,"")</f>
        <v/>
      </c>
      <c r="B101" s="137" t="str">
        <f>IF('Συμβατικά ΦΣ'!B96&lt;&gt;"",'Συμβατικά ΦΣ'!I96,"")</f>
        <v/>
      </c>
      <c r="C101" s="140" t="str">
        <f>IF('Συμβατικά ΦΣ'!B96&lt;&gt;"",'Συμβατικά ΦΣ'!J96,"")</f>
        <v/>
      </c>
      <c r="D101" s="141" t="str">
        <f>IF('Συμβατικά ΦΣ'!B96&lt;&gt;"",'Συμβατικά ΦΣ'!L96,"")</f>
        <v/>
      </c>
      <c r="E101" s="137" t="str">
        <f>IF('Συμβατικά ΦΣ'!B96&lt;&gt;"",'Συμβατικά ΦΣ'!K96,"")</f>
        <v/>
      </c>
      <c r="G101" s="139" t="str">
        <f t="shared" si="26"/>
        <v/>
      </c>
      <c r="H101" s="136" t="str">
        <f t="shared" si="27"/>
        <v/>
      </c>
      <c r="I101" s="140" t="str">
        <f t="shared" si="28"/>
        <v/>
      </c>
      <c r="J101" s="141" t="str">
        <f t="shared" si="29"/>
        <v/>
      </c>
      <c r="K101" s="141" t="str">
        <f t="shared" si="30"/>
        <v/>
      </c>
      <c r="L101" s="140" t="str">
        <f>IF(G101&lt;&gt;"",'Γενικά Δεδομένα'!$I$6*365,"")</f>
        <v/>
      </c>
      <c r="M101" s="144" t="str">
        <f>IF(G101&lt;&gt;"",Υπολογισμοί!G96,"")</f>
        <v/>
      </c>
      <c r="N101" s="145" t="str">
        <f>IF(G101&lt;&gt;"",'Γενικά Δεδομένα'!$I$4,"")</f>
        <v/>
      </c>
      <c r="O101" s="144" t="str">
        <f>IF(G101&lt;&gt;"",M101*'Γενικά Δεδομένα'!$I$4,"")</f>
        <v/>
      </c>
      <c r="Q101" s="155" t="str">
        <f t="shared" si="31"/>
        <v/>
      </c>
      <c r="R101" s="156" t="str">
        <f t="shared" si="32"/>
        <v/>
      </c>
      <c r="S101" s="157" t="str">
        <f t="shared" si="33"/>
        <v/>
      </c>
      <c r="T101" s="158"/>
      <c r="U101" s="159" t="str">
        <f>IF(Q101&lt;&gt;"",'Νέα ΦΣ'!D96,"")</f>
        <v/>
      </c>
      <c r="V101" s="148" t="str">
        <f>IF(Q101&lt;&gt;"",'Νέα ΦΣ'!M96,"")</f>
        <v/>
      </c>
      <c r="W101" s="148" t="str">
        <f t="shared" si="34"/>
        <v/>
      </c>
      <c r="X101" s="148" t="str">
        <f>IF(Q101&lt;&gt;"",'Νέα ΦΣ'!O96,"")</f>
        <v/>
      </c>
      <c r="Y101" s="141" t="str">
        <f t="shared" si="35"/>
        <v/>
      </c>
      <c r="AA101" s="139" t="str">
        <f t="shared" si="36"/>
        <v/>
      </c>
      <c r="AB101" s="136" t="str">
        <f t="shared" si="37"/>
        <v/>
      </c>
      <c r="AC101" s="136" t="str">
        <f t="shared" si="38"/>
        <v/>
      </c>
      <c r="AD101" s="136" t="str">
        <f t="shared" si="39"/>
        <v/>
      </c>
      <c r="AE101" s="136" t="str">
        <f t="shared" si="40"/>
        <v/>
      </c>
      <c r="AF101" s="141" t="str">
        <f t="shared" si="41"/>
        <v/>
      </c>
      <c r="AG101" s="136" t="str">
        <f t="shared" si="42"/>
        <v/>
      </c>
      <c r="AH101" s="144" t="str">
        <f t="shared" si="43"/>
        <v/>
      </c>
      <c r="AI101" s="144" t="str">
        <f>IF(AA101&lt;&gt;"",Υπολογισμοί!H96,"")</f>
        <v/>
      </c>
      <c r="AJ101" s="146" t="str">
        <f>IF(AA101&lt;&gt;"",'Γενικά Δεδομένα'!$I$4,"")</f>
        <v/>
      </c>
      <c r="AK101" s="144" t="str">
        <f t="shared" si="44"/>
        <v/>
      </c>
      <c r="AM101" s="160"/>
      <c r="AO101" s="159" t="str">
        <f t="shared" si="45"/>
        <v/>
      </c>
      <c r="AP101" s="148" t="str">
        <f t="shared" si="46"/>
        <v/>
      </c>
      <c r="AQ101" s="148" t="str">
        <f t="shared" si="47"/>
        <v/>
      </c>
      <c r="AR101" s="148" t="str">
        <f t="shared" si="48"/>
        <v/>
      </c>
      <c r="AS101" s="141" t="str">
        <f>IF(AO101&lt;&gt;"",'Νέα ΦΣ'!I96+'Νέα ΦΣ'!J96,"")</f>
        <v/>
      </c>
      <c r="AT101" s="140" t="str">
        <f>IF(AO101&lt;&gt;"",'Νέα ΦΣ'!N96,"")</f>
        <v/>
      </c>
      <c r="AU101" s="140" t="str">
        <f>IF(AO101&lt;&gt;"",Υπολογισμοί!J96,"")</f>
        <v/>
      </c>
      <c r="AW101" s="148" t="str">
        <f>IF(Βραχίονες!C96&lt;&gt;"",Βραχίονες!F96+Βραχίονες!G96,"")</f>
        <v/>
      </c>
      <c r="AX101" s="140" t="str">
        <f>IF(Βραχίονες!C96&lt;&gt;"",Υπολογισμοί!K96,"")</f>
        <v/>
      </c>
      <c r="AY101" s="140" t="str">
        <f>IF(Βραχίονες!C96&lt;&gt;"",Υπολογισμοί!L96,"")</f>
        <v/>
      </c>
      <c r="AZ101" s="140" t="str">
        <f>IF(Βραχίονες!C96&lt;&gt;"",Υπολογισμοί!K96+Υπολογισμοί!L96,"")</f>
        <v/>
      </c>
      <c r="BB101" s="139" t="str">
        <f>IF('Λοιπός Εξοπλισμός'!A96&lt;&gt;"",'Λοιπός Εξοπλισμός'!A96,"")</f>
        <v/>
      </c>
      <c r="BC101" s="137" t="str">
        <f>IF('Λοιπός Εξοπλισμός'!B96&lt;&gt;"",'Λοιπός Εξοπλισμός'!B96,"")</f>
        <v/>
      </c>
      <c r="BD101" s="137" t="str">
        <f>IF('Λοιπός Εξοπλισμός'!C96&lt;&gt;"",'Λοιπός Εξοπλισμός'!C96,"")</f>
        <v/>
      </c>
      <c r="BE101" s="137" t="str">
        <f>IF('Λοιπός Εξοπλισμός'!G96&lt;&gt;"",'Λοιπός Εξοπλισμός'!G96,"")</f>
        <v/>
      </c>
      <c r="BF101" s="137" t="str">
        <f>IF('Λοιπός Εξοπλισμός'!H96&lt;&gt;"",'Λοιπός Εξοπλισμός'!H96,"")</f>
        <v/>
      </c>
      <c r="BG101" s="362" t="str">
        <f t="shared" si="50"/>
        <v/>
      </c>
    </row>
    <row r="102" spans="1:59" x14ac:dyDescent="0.2">
      <c r="A102" s="139" t="str">
        <f>IF('Συμβατικά ΦΣ'!B97&lt;&gt;"",'Συμβατικά ΦΣ'!C97,"")</f>
        <v/>
      </c>
      <c r="B102" s="137" t="str">
        <f>IF('Συμβατικά ΦΣ'!B97&lt;&gt;"",'Συμβατικά ΦΣ'!I97,"")</f>
        <v/>
      </c>
      <c r="C102" s="140" t="str">
        <f>IF('Συμβατικά ΦΣ'!B97&lt;&gt;"",'Συμβατικά ΦΣ'!J97,"")</f>
        <v/>
      </c>
      <c r="D102" s="141" t="str">
        <f>IF('Συμβατικά ΦΣ'!B97&lt;&gt;"",'Συμβατικά ΦΣ'!L97,"")</f>
        <v/>
      </c>
      <c r="E102" s="137" t="str">
        <f>IF('Συμβατικά ΦΣ'!B97&lt;&gt;"",'Συμβατικά ΦΣ'!K97,"")</f>
        <v/>
      </c>
      <c r="G102" s="139" t="str">
        <f t="shared" si="26"/>
        <v/>
      </c>
      <c r="H102" s="136" t="str">
        <f t="shared" si="27"/>
        <v/>
      </c>
      <c r="I102" s="140" t="str">
        <f t="shared" si="28"/>
        <v/>
      </c>
      <c r="J102" s="141" t="str">
        <f t="shared" si="29"/>
        <v/>
      </c>
      <c r="K102" s="141" t="str">
        <f t="shared" si="30"/>
        <v/>
      </c>
      <c r="L102" s="140" t="str">
        <f>IF(G102&lt;&gt;"",'Γενικά Δεδομένα'!$I$6*365,"")</f>
        <v/>
      </c>
      <c r="M102" s="144" t="str">
        <f>IF(G102&lt;&gt;"",Υπολογισμοί!G97,"")</f>
        <v/>
      </c>
      <c r="N102" s="145" t="str">
        <f>IF(G102&lt;&gt;"",'Γενικά Δεδομένα'!$I$4,"")</f>
        <v/>
      </c>
      <c r="O102" s="144" t="str">
        <f>IF(G102&lt;&gt;"",M102*'Γενικά Δεδομένα'!$I$4,"")</f>
        <v/>
      </c>
      <c r="Q102" s="155" t="str">
        <f t="shared" si="31"/>
        <v/>
      </c>
      <c r="R102" s="156" t="str">
        <f t="shared" si="32"/>
        <v/>
      </c>
      <c r="S102" s="157" t="str">
        <f t="shared" si="33"/>
        <v/>
      </c>
      <c r="T102" s="158"/>
      <c r="U102" s="159" t="str">
        <f>IF(Q102&lt;&gt;"",'Νέα ΦΣ'!D97,"")</f>
        <v/>
      </c>
      <c r="V102" s="148" t="str">
        <f>IF(Q102&lt;&gt;"",'Νέα ΦΣ'!M97,"")</f>
        <v/>
      </c>
      <c r="W102" s="148" t="str">
        <f t="shared" si="34"/>
        <v/>
      </c>
      <c r="X102" s="148" t="str">
        <f>IF(Q102&lt;&gt;"",'Νέα ΦΣ'!O97,"")</f>
        <v/>
      </c>
      <c r="Y102" s="141" t="str">
        <f t="shared" si="35"/>
        <v/>
      </c>
      <c r="AA102" s="139" t="str">
        <f t="shared" si="36"/>
        <v/>
      </c>
      <c r="AB102" s="136" t="str">
        <f t="shared" si="37"/>
        <v/>
      </c>
      <c r="AC102" s="136" t="str">
        <f t="shared" si="38"/>
        <v/>
      </c>
      <c r="AD102" s="136" t="str">
        <f t="shared" si="39"/>
        <v/>
      </c>
      <c r="AE102" s="136" t="str">
        <f t="shared" si="40"/>
        <v/>
      </c>
      <c r="AF102" s="141" t="str">
        <f t="shared" si="41"/>
        <v/>
      </c>
      <c r="AG102" s="136" t="str">
        <f t="shared" si="42"/>
        <v/>
      </c>
      <c r="AH102" s="144" t="str">
        <f t="shared" si="43"/>
        <v/>
      </c>
      <c r="AI102" s="144" t="str">
        <f>IF(AA102&lt;&gt;"",Υπολογισμοί!H97,"")</f>
        <v/>
      </c>
      <c r="AJ102" s="146" t="str">
        <f>IF(AA102&lt;&gt;"",'Γενικά Δεδομένα'!$I$4,"")</f>
        <v/>
      </c>
      <c r="AK102" s="144" t="str">
        <f t="shared" si="44"/>
        <v/>
      </c>
      <c r="AM102" s="160"/>
      <c r="AO102" s="159" t="str">
        <f t="shared" si="45"/>
        <v/>
      </c>
      <c r="AP102" s="148" t="str">
        <f t="shared" si="46"/>
        <v/>
      </c>
      <c r="AQ102" s="148" t="str">
        <f t="shared" si="47"/>
        <v/>
      </c>
      <c r="AR102" s="148" t="str">
        <f t="shared" si="48"/>
        <v/>
      </c>
      <c r="AS102" s="141" t="str">
        <f>IF(AO102&lt;&gt;"",'Νέα ΦΣ'!I97+'Νέα ΦΣ'!J97,"")</f>
        <v/>
      </c>
      <c r="AT102" s="140" t="str">
        <f>IF(AO102&lt;&gt;"",'Νέα ΦΣ'!N97,"")</f>
        <v/>
      </c>
      <c r="AU102" s="140" t="str">
        <f>IF(AO102&lt;&gt;"",Υπολογισμοί!J97,"")</f>
        <v/>
      </c>
      <c r="AW102" s="148" t="str">
        <f>IF(Βραχίονες!C97&lt;&gt;"",Βραχίονες!F97+Βραχίονες!G97,"")</f>
        <v/>
      </c>
      <c r="AX102" s="140" t="str">
        <f>IF(Βραχίονες!C97&lt;&gt;"",Υπολογισμοί!K97,"")</f>
        <v/>
      </c>
      <c r="AY102" s="140" t="str">
        <f>IF(Βραχίονες!C97&lt;&gt;"",Υπολογισμοί!L97,"")</f>
        <v/>
      </c>
      <c r="AZ102" s="140" t="str">
        <f>IF(Βραχίονες!C97&lt;&gt;"",Υπολογισμοί!K97+Υπολογισμοί!L97,"")</f>
        <v/>
      </c>
      <c r="BB102" s="139" t="str">
        <f>IF('Λοιπός Εξοπλισμός'!A97&lt;&gt;"",'Λοιπός Εξοπλισμός'!A97,"")</f>
        <v/>
      </c>
      <c r="BC102" s="137" t="str">
        <f>IF('Λοιπός Εξοπλισμός'!B97&lt;&gt;"",'Λοιπός Εξοπλισμός'!B97,"")</f>
        <v/>
      </c>
      <c r="BD102" s="137" t="str">
        <f>IF('Λοιπός Εξοπλισμός'!C97&lt;&gt;"",'Λοιπός Εξοπλισμός'!C97,"")</f>
        <v/>
      </c>
      <c r="BE102" s="137" t="str">
        <f>IF('Λοιπός Εξοπλισμός'!G97&lt;&gt;"",'Λοιπός Εξοπλισμός'!G97,"")</f>
        <v/>
      </c>
      <c r="BF102" s="137" t="str">
        <f>IF('Λοιπός Εξοπλισμός'!H97&lt;&gt;"",'Λοιπός Εξοπλισμός'!H97,"")</f>
        <v/>
      </c>
      <c r="BG102" s="362" t="str">
        <f t="shared" si="50"/>
        <v/>
      </c>
    </row>
    <row r="103" spans="1:59" x14ac:dyDescent="0.2">
      <c r="A103" s="139" t="str">
        <f>IF('Συμβατικά ΦΣ'!B98&lt;&gt;"",'Συμβατικά ΦΣ'!C98,"")</f>
        <v/>
      </c>
      <c r="B103" s="137" t="str">
        <f>IF('Συμβατικά ΦΣ'!B98&lt;&gt;"",'Συμβατικά ΦΣ'!I98,"")</f>
        <v/>
      </c>
      <c r="C103" s="140" t="str">
        <f>IF('Συμβατικά ΦΣ'!B98&lt;&gt;"",'Συμβατικά ΦΣ'!J98,"")</f>
        <v/>
      </c>
      <c r="D103" s="141" t="str">
        <f>IF('Συμβατικά ΦΣ'!B98&lt;&gt;"",'Συμβατικά ΦΣ'!L98,"")</f>
        <v/>
      </c>
      <c r="E103" s="137" t="str">
        <f>IF('Συμβατικά ΦΣ'!B98&lt;&gt;"",'Συμβατικά ΦΣ'!K98,"")</f>
        <v/>
      </c>
      <c r="G103" s="139" t="str">
        <f t="shared" si="26"/>
        <v/>
      </c>
      <c r="H103" s="136" t="str">
        <f t="shared" si="27"/>
        <v/>
      </c>
      <c r="I103" s="140" t="str">
        <f t="shared" si="28"/>
        <v/>
      </c>
      <c r="J103" s="141" t="str">
        <f t="shared" si="29"/>
        <v/>
      </c>
      <c r="K103" s="141" t="str">
        <f t="shared" si="30"/>
        <v/>
      </c>
      <c r="L103" s="140" t="str">
        <f>IF(G103&lt;&gt;"",'Γενικά Δεδομένα'!$I$6*365,"")</f>
        <v/>
      </c>
      <c r="M103" s="144" t="str">
        <f>IF(G103&lt;&gt;"",Υπολογισμοί!G98,"")</f>
        <v/>
      </c>
      <c r="N103" s="145" t="str">
        <f>IF(G103&lt;&gt;"",'Γενικά Δεδομένα'!$I$4,"")</f>
        <v/>
      </c>
      <c r="O103" s="144" t="str">
        <f>IF(G103&lt;&gt;"",M103*'Γενικά Δεδομένα'!$I$4,"")</f>
        <v/>
      </c>
      <c r="Q103" s="155" t="str">
        <f t="shared" si="31"/>
        <v/>
      </c>
      <c r="R103" s="156" t="str">
        <f t="shared" si="32"/>
        <v/>
      </c>
      <c r="S103" s="157" t="str">
        <f t="shared" si="33"/>
        <v/>
      </c>
      <c r="T103" s="158"/>
      <c r="U103" s="159" t="str">
        <f>IF(Q103&lt;&gt;"",'Νέα ΦΣ'!D98,"")</f>
        <v/>
      </c>
      <c r="V103" s="148" t="str">
        <f>IF(Q103&lt;&gt;"",'Νέα ΦΣ'!M98,"")</f>
        <v/>
      </c>
      <c r="W103" s="148" t="str">
        <f t="shared" si="34"/>
        <v/>
      </c>
      <c r="X103" s="148" t="str">
        <f>IF(Q103&lt;&gt;"",'Νέα ΦΣ'!O98,"")</f>
        <v/>
      </c>
      <c r="Y103" s="141" t="str">
        <f t="shared" si="35"/>
        <v/>
      </c>
      <c r="AA103" s="139" t="str">
        <f t="shared" si="36"/>
        <v/>
      </c>
      <c r="AB103" s="136" t="str">
        <f t="shared" si="37"/>
        <v/>
      </c>
      <c r="AC103" s="136" t="str">
        <f t="shared" si="38"/>
        <v/>
      </c>
      <c r="AD103" s="136" t="str">
        <f t="shared" si="39"/>
        <v/>
      </c>
      <c r="AE103" s="136" t="str">
        <f t="shared" si="40"/>
        <v/>
      </c>
      <c r="AF103" s="141" t="str">
        <f t="shared" si="41"/>
        <v/>
      </c>
      <c r="AG103" s="136" t="str">
        <f t="shared" si="42"/>
        <v/>
      </c>
      <c r="AH103" s="144" t="str">
        <f t="shared" si="43"/>
        <v/>
      </c>
      <c r="AI103" s="144" t="str">
        <f>IF(AA103&lt;&gt;"",Υπολογισμοί!H98,"")</f>
        <v/>
      </c>
      <c r="AJ103" s="146" t="str">
        <f>IF(AA103&lt;&gt;"",'Γενικά Δεδομένα'!$I$4,"")</f>
        <v/>
      </c>
      <c r="AK103" s="144" t="str">
        <f t="shared" si="44"/>
        <v/>
      </c>
      <c r="AM103" s="160"/>
      <c r="AO103" s="159" t="str">
        <f t="shared" si="45"/>
        <v/>
      </c>
      <c r="AP103" s="148" t="str">
        <f t="shared" si="46"/>
        <v/>
      </c>
      <c r="AQ103" s="148" t="str">
        <f t="shared" si="47"/>
        <v/>
      </c>
      <c r="AR103" s="148" t="str">
        <f t="shared" si="48"/>
        <v/>
      </c>
      <c r="AS103" s="141" t="str">
        <f>IF(AO103&lt;&gt;"",'Νέα ΦΣ'!I98+'Νέα ΦΣ'!J98,"")</f>
        <v/>
      </c>
      <c r="AT103" s="140" t="str">
        <f>IF(AO103&lt;&gt;"",'Νέα ΦΣ'!N98,"")</f>
        <v/>
      </c>
      <c r="AU103" s="140" t="str">
        <f>IF(AO103&lt;&gt;"",Υπολογισμοί!J98,"")</f>
        <v/>
      </c>
      <c r="AW103" s="148" t="str">
        <f>IF(Βραχίονες!C98&lt;&gt;"",Βραχίονες!F98+Βραχίονες!G98,"")</f>
        <v/>
      </c>
      <c r="AX103" s="140" t="str">
        <f>IF(Βραχίονες!C98&lt;&gt;"",Υπολογισμοί!K98,"")</f>
        <v/>
      </c>
      <c r="AY103" s="140" t="str">
        <f>IF(Βραχίονες!C98&lt;&gt;"",Υπολογισμοί!L98,"")</f>
        <v/>
      </c>
      <c r="AZ103" s="140" t="str">
        <f>IF(Βραχίονες!C98&lt;&gt;"",Υπολογισμοί!K98+Υπολογισμοί!L98,"")</f>
        <v/>
      </c>
      <c r="BB103" s="139" t="str">
        <f>IF('Λοιπός Εξοπλισμός'!A98&lt;&gt;"",'Λοιπός Εξοπλισμός'!A98,"")</f>
        <v/>
      </c>
      <c r="BC103" s="137" t="str">
        <f>IF('Λοιπός Εξοπλισμός'!B98&lt;&gt;"",'Λοιπός Εξοπλισμός'!B98,"")</f>
        <v/>
      </c>
      <c r="BD103" s="137" t="str">
        <f>IF('Λοιπός Εξοπλισμός'!C98&lt;&gt;"",'Λοιπός Εξοπλισμός'!C98,"")</f>
        <v/>
      </c>
      <c r="BE103" s="137" t="str">
        <f>IF('Λοιπός Εξοπλισμός'!G98&lt;&gt;"",'Λοιπός Εξοπλισμός'!G98,"")</f>
        <v/>
      </c>
      <c r="BF103" s="137" t="str">
        <f>IF('Λοιπός Εξοπλισμός'!H98&lt;&gt;"",'Λοιπός Εξοπλισμός'!H98,"")</f>
        <v/>
      </c>
      <c r="BG103" s="362" t="str">
        <f t="shared" si="50"/>
        <v/>
      </c>
    </row>
    <row r="104" spans="1:59" x14ac:dyDescent="0.2">
      <c r="A104" s="139" t="str">
        <f>IF('Συμβατικά ΦΣ'!B99&lt;&gt;"",'Συμβατικά ΦΣ'!C99,"")</f>
        <v/>
      </c>
      <c r="B104" s="137" t="str">
        <f>IF('Συμβατικά ΦΣ'!B99&lt;&gt;"",'Συμβατικά ΦΣ'!I99,"")</f>
        <v/>
      </c>
      <c r="C104" s="140" t="str">
        <f>IF('Συμβατικά ΦΣ'!B99&lt;&gt;"",'Συμβατικά ΦΣ'!J99,"")</f>
        <v/>
      </c>
      <c r="D104" s="141" t="str">
        <f>IF('Συμβατικά ΦΣ'!B99&lt;&gt;"",'Συμβατικά ΦΣ'!L99,"")</f>
        <v/>
      </c>
      <c r="E104" s="137" t="str">
        <f>IF('Συμβατικά ΦΣ'!B99&lt;&gt;"",'Συμβατικά ΦΣ'!K99,"")</f>
        <v/>
      </c>
      <c r="G104" s="139" t="str">
        <f t="shared" si="26"/>
        <v/>
      </c>
      <c r="H104" s="136" t="str">
        <f t="shared" si="27"/>
        <v/>
      </c>
      <c r="I104" s="140" t="str">
        <f t="shared" si="28"/>
        <v/>
      </c>
      <c r="J104" s="141" t="str">
        <f t="shared" si="29"/>
        <v/>
      </c>
      <c r="K104" s="141" t="str">
        <f t="shared" si="30"/>
        <v/>
      </c>
      <c r="L104" s="140" t="str">
        <f>IF(G104&lt;&gt;"",'Γενικά Δεδομένα'!$I$6*365,"")</f>
        <v/>
      </c>
      <c r="M104" s="144" t="str">
        <f>IF(G104&lt;&gt;"",Υπολογισμοί!G99,"")</f>
        <v/>
      </c>
      <c r="N104" s="145" t="str">
        <f>IF(G104&lt;&gt;"",'Γενικά Δεδομένα'!$I$4,"")</f>
        <v/>
      </c>
      <c r="O104" s="144" t="str">
        <f>IF(G104&lt;&gt;"",M104*'Γενικά Δεδομένα'!$I$4,"")</f>
        <v/>
      </c>
      <c r="Q104" s="155" t="str">
        <f t="shared" si="31"/>
        <v/>
      </c>
      <c r="R104" s="156" t="str">
        <f t="shared" si="32"/>
        <v/>
      </c>
      <c r="S104" s="157" t="str">
        <f t="shared" si="33"/>
        <v/>
      </c>
      <c r="T104" s="158"/>
      <c r="U104" s="159" t="str">
        <f>IF(Q104&lt;&gt;"",'Νέα ΦΣ'!D99,"")</f>
        <v/>
      </c>
      <c r="V104" s="148" t="str">
        <f>IF(Q104&lt;&gt;"",'Νέα ΦΣ'!M99,"")</f>
        <v/>
      </c>
      <c r="W104" s="148" t="str">
        <f t="shared" si="34"/>
        <v/>
      </c>
      <c r="X104" s="148" t="str">
        <f>IF(Q104&lt;&gt;"",'Νέα ΦΣ'!O99,"")</f>
        <v/>
      </c>
      <c r="Y104" s="141" t="str">
        <f t="shared" si="35"/>
        <v/>
      </c>
      <c r="AA104" s="139" t="str">
        <f t="shared" si="36"/>
        <v/>
      </c>
      <c r="AB104" s="136" t="str">
        <f t="shared" si="37"/>
        <v/>
      </c>
      <c r="AC104" s="136" t="str">
        <f t="shared" si="38"/>
        <v/>
      </c>
      <c r="AD104" s="136" t="str">
        <f t="shared" si="39"/>
        <v/>
      </c>
      <c r="AE104" s="136" t="str">
        <f t="shared" si="40"/>
        <v/>
      </c>
      <c r="AF104" s="141" t="str">
        <f t="shared" si="41"/>
        <v/>
      </c>
      <c r="AG104" s="136" t="str">
        <f t="shared" si="42"/>
        <v/>
      </c>
      <c r="AH104" s="144" t="str">
        <f t="shared" si="43"/>
        <v/>
      </c>
      <c r="AI104" s="144" t="str">
        <f>IF(AA104&lt;&gt;"",Υπολογισμοί!H99,"")</f>
        <v/>
      </c>
      <c r="AJ104" s="146" t="str">
        <f>IF(AA104&lt;&gt;"",'Γενικά Δεδομένα'!$I$4,"")</f>
        <v/>
      </c>
      <c r="AK104" s="144" t="str">
        <f t="shared" si="44"/>
        <v/>
      </c>
      <c r="AM104" s="160"/>
      <c r="AO104" s="159" t="str">
        <f t="shared" si="45"/>
        <v/>
      </c>
      <c r="AP104" s="148" t="str">
        <f t="shared" si="46"/>
        <v/>
      </c>
      <c r="AQ104" s="148" t="str">
        <f t="shared" si="47"/>
        <v/>
      </c>
      <c r="AR104" s="148" t="str">
        <f t="shared" si="48"/>
        <v/>
      </c>
      <c r="AS104" s="141" t="str">
        <f>IF(AO104&lt;&gt;"",'Νέα ΦΣ'!I99+'Νέα ΦΣ'!J99,"")</f>
        <v/>
      </c>
      <c r="AT104" s="140" t="str">
        <f>IF(AO104&lt;&gt;"",'Νέα ΦΣ'!N99,"")</f>
        <v/>
      </c>
      <c r="AU104" s="140" t="str">
        <f>IF(AO104&lt;&gt;"",Υπολογισμοί!J99,"")</f>
        <v/>
      </c>
      <c r="AW104" s="148" t="str">
        <f>IF(Βραχίονες!C99&lt;&gt;"",Βραχίονες!F99+Βραχίονες!G99,"")</f>
        <v/>
      </c>
      <c r="AX104" s="140" t="str">
        <f>IF(Βραχίονες!C99&lt;&gt;"",Υπολογισμοί!K99,"")</f>
        <v/>
      </c>
      <c r="AY104" s="140" t="str">
        <f>IF(Βραχίονες!C99&lt;&gt;"",Υπολογισμοί!L99,"")</f>
        <v/>
      </c>
      <c r="AZ104" s="140" t="str">
        <f>IF(Βραχίονες!C99&lt;&gt;"",Υπολογισμοί!K99+Υπολογισμοί!L99,"")</f>
        <v/>
      </c>
      <c r="BB104" s="139" t="str">
        <f>IF('Λοιπός Εξοπλισμός'!A99&lt;&gt;"",'Λοιπός Εξοπλισμός'!A99,"")</f>
        <v/>
      </c>
      <c r="BC104" s="137" t="str">
        <f>IF('Λοιπός Εξοπλισμός'!B99&lt;&gt;"",'Λοιπός Εξοπλισμός'!B99,"")</f>
        <v/>
      </c>
      <c r="BD104" s="137" t="str">
        <f>IF('Λοιπός Εξοπλισμός'!C99&lt;&gt;"",'Λοιπός Εξοπλισμός'!C99,"")</f>
        <v/>
      </c>
      <c r="BE104" s="137" t="str">
        <f>IF('Λοιπός Εξοπλισμός'!G99&lt;&gt;"",'Λοιπός Εξοπλισμός'!G99,"")</f>
        <v/>
      </c>
      <c r="BF104" s="137" t="str">
        <f>IF('Λοιπός Εξοπλισμός'!H99&lt;&gt;"",'Λοιπός Εξοπλισμός'!H99,"")</f>
        <v/>
      </c>
      <c r="BG104" s="362" t="str">
        <f t="shared" si="50"/>
        <v/>
      </c>
    </row>
    <row r="105" spans="1:59" x14ac:dyDescent="0.2">
      <c r="A105" s="139" t="str">
        <f>IF('Συμβατικά ΦΣ'!B100&lt;&gt;"",'Συμβατικά ΦΣ'!C100,"")</f>
        <v/>
      </c>
      <c r="B105" s="137" t="str">
        <f>IF('Συμβατικά ΦΣ'!B100&lt;&gt;"",'Συμβατικά ΦΣ'!I100,"")</f>
        <v/>
      </c>
      <c r="C105" s="140" t="str">
        <f>IF('Συμβατικά ΦΣ'!B100&lt;&gt;"",'Συμβατικά ΦΣ'!J100,"")</f>
        <v/>
      </c>
      <c r="D105" s="141" t="str">
        <f>IF('Συμβατικά ΦΣ'!B100&lt;&gt;"",'Συμβατικά ΦΣ'!L100,"")</f>
        <v/>
      </c>
      <c r="E105" s="137" t="str">
        <f>IF('Συμβατικά ΦΣ'!B100&lt;&gt;"",'Συμβατικά ΦΣ'!K100,"")</f>
        <v/>
      </c>
      <c r="G105" s="139" t="str">
        <f t="shared" si="26"/>
        <v/>
      </c>
      <c r="H105" s="136" t="str">
        <f t="shared" si="27"/>
        <v/>
      </c>
      <c r="I105" s="140" t="str">
        <f t="shared" si="28"/>
        <v/>
      </c>
      <c r="J105" s="141" t="str">
        <f t="shared" si="29"/>
        <v/>
      </c>
      <c r="K105" s="141" t="str">
        <f t="shared" si="30"/>
        <v/>
      </c>
      <c r="L105" s="140" t="str">
        <f>IF(G105&lt;&gt;"",'Γενικά Δεδομένα'!$I$6*365,"")</f>
        <v/>
      </c>
      <c r="M105" s="144" t="str">
        <f>IF(G105&lt;&gt;"",Υπολογισμοί!G100,"")</f>
        <v/>
      </c>
      <c r="N105" s="145" t="str">
        <f>IF(G105&lt;&gt;"",'Γενικά Δεδομένα'!$I$4,"")</f>
        <v/>
      </c>
      <c r="O105" s="144" t="str">
        <f>IF(G105&lt;&gt;"",M105*'Γενικά Δεδομένα'!$I$4,"")</f>
        <v/>
      </c>
      <c r="Q105" s="155" t="str">
        <f t="shared" si="31"/>
        <v/>
      </c>
      <c r="R105" s="156" t="str">
        <f t="shared" si="32"/>
        <v/>
      </c>
      <c r="S105" s="157" t="str">
        <f t="shared" si="33"/>
        <v/>
      </c>
      <c r="T105" s="158"/>
      <c r="U105" s="159" t="str">
        <f>IF(Q105&lt;&gt;"",'Νέα ΦΣ'!D100,"")</f>
        <v/>
      </c>
      <c r="V105" s="148" t="str">
        <f>IF(Q105&lt;&gt;"",'Νέα ΦΣ'!M100,"")</f>
        <v/>
      </c>
      <c r="W105" s="148" t="str">
        <f t="shared" si="34"/>
        <v/>
      </c>
      <c r="X105" s="148" t="str">
        <f>IF(Q105&lt;&gt;"",'Νέα ΦΣ'!O100,"")</f>
        <v/>
      </c>
      <c r="Y105" s="141" t="str">
        <f t="shared" si="35"/>
        <v/>
      </c>
      <c r="AA105" s="139" t="str">
        <f t="shared" si="36"/>
        <v/>
      </c>
      <c r="AB105" s="136" t="str">
        <f t="shared" si="37"/>
        <v/>
      </c>
      <c r="AC105" s="136" t="str">
        <f t="shared" si="38"/>
        <v/>
      </c>
      <c r="AD105" s="136" t="str">
        <f t="shared" si="39"/>
        <v/>
      </c>
      <c r="AE105" s="136" t="str">
        <f t="shared" si="40"/>
        <v/>
      </c>
      <c r="AF105" s="141" t="str">
        <f t="shared" si="41"/>
        <v/>
      </c>
      <c r="AG105" s="136" t="str">
        <f t="shared" si="42"/>
        <v/>
      </c>
      <c r="AH105" s="144" t="str">
        <f t="shared" si="43"/>
        <v/>
      </c>
      <c r="AI105" s="144" t="str">
        <f>IF(AA105&lt;&gt;"",Υπολογισμοί!H100,"")</f>
        <v/>
      </c>
      <c r="AJ105" s="146" t="str">
        <f>IF(AA105&lt;&gt;"",'Γενικά Δεδομένα'!$I$4,"")</f>
        <v/>
      </c>
      <c r="AK105" s="144" t="str">
        <f t="shared" si="44"/>
        <v/>
      </c>
      <c r="AM105" s="160"/>
      <c r="AO105" s="159" t="str">
        <f t="shared" si="45"/>
        <v/>
      </c>
      <c r="AP105" s="148" t="str">
        <f t="shared" si="46"/>
        <v/>
      </c>
      <c r="AQ105" s="148" t="str">
        <f t="shared" si="47"/>
        <v/>
      </c>
      <c r="AR105" s="148" t="str">
        <f t="shared" si="48"/>
        <v/>
      </c>
      <c r="AS105" s="141" t="str">
        <f>IF(AO105&lt;&gt;"",'Νέα ΦΣ'!I100+'Νέα ΦΣ'!J100,"")</f>
        <v/>
      </c>
      <c r="AT105" s="140" t="str">
        <f>IF(AO105&lt;&gt;"",'Νέα ΦΣ'!N100,"")</f>
        <v/>
      </c>
      <c r="AU105" s="140" t="str">
        <f>IF(AO105&lt;&gt;"",Υπολογισμοί!J100,"")</f>
        <v/>
      </c>
      <c r="AW105" s="148" t="str">
        <f>IF(Βραχίονες!C100&lt;&gt;"",Βραχίονες!F100+Βραχίονες!G100,"")</f>
        <v/>
      </c>
      <c r="AX105" s="140" t="str">
        <f>IF(Βραχίονες!C100&lt;&gt;"",Υπολογισμοί!K100,"")</f>
        <v/>
      </c>
      <c r="AY105" s="140" t="str">
        <f>IF(Βραχίονες!C100&lt;&gt;"",Υπολογισμοί!L100,"")</f>
        <v/>
      </c>
      <c r="AZ105" s="140" t="str">
        <f>IF(Βραχίονες!C100&lt;&gt;"",Υπολογισμοί!K100+Υπολογισμοί!L100,"")</f>
        <v/>
      </c>
      <c r="BB105" s="139" t="str">
        <f>IF('Λοιπός Εξοπλισμός'!A100&lt;&gt;"",'Λοιπός Εξοπλισμός'!A100,"")</f>
        <v/>
      </c>
      <c r="BC105" s="137" t="str">
        <f>IF('Λοιπός Εξοπλισμός'!B100&lt;&gt;"",'Λοιπός Εξοπλισμός'!B100,"")</f>
        <v/>
      </c>
      <c r="BD105" s="137" t="str">
        <f>IF('Λοιπός Εξοπλισμός'!C100&lt;&gt;"",'Λοιπός Εξοπλισμός'!C100,"")</f>
        <v/>
      </c>
      <c r="BE105" s="137" t="str">
        <f>IF('Λοιπός Εξοπλισμός'!G100&lt;&gt;"",'Λοιπός Εξοπλισμός'!G100,"")</f>
        <v/>
      </c>
      <c r="BF105" s="137" t="str">
        <f>IF('Λοιπός Εξοπλισμός'!H100&lt;&gt;"",'Λοιπός Εξοπλισμός'!H100,"")</f>
        <v/>
      </c>
      <c r="BG105" s="362" t="str">
        <f t="shared" si="50"/>
        <v/>
      </c>
    </row>
    <row r="106" spans="1:59" x14ac:dyDescent="0.2">
      <c r="A106" s="139" t="str">
        <f>IF('Συμβατικά ΦΣ'!B101&lt;&gt;"",'Συμβατικά ΦΣ'!C101,"")</f>
        <v/>
      </c>
      <c r="B106" s="137" t="str">
        <f>IF('Συμβατικά ΦΣ'!B101&lt;&gt;"",'Συμβατικά ΦΣ'!I101,"")</f>
        <v/>
      </c>
      <c r="C106" s="140" t="str">
        <f>IF('Συμβατικά ΦΣ'!B101&lt;&gt;"",'Συμβατικά ΦΣ'!J101,"")</f>
        <v/>
      </c>
      <c r="D106" s="141" t="str">
        <f>IF('Συμβατικά ΦΣ'!B101&lt;&gt;"",'Συμβατικά ΦΣ'!L101,"")</f>
        <v/>
      </c>
      <c r="E106" s="137" t="str">
        <f>IF('Συμβατικά ΦΣ'!B101&lt;&gt;"",'Συμβατικά ΦΣ'!K101,"")</f>
        <v/>
      </c>
      <c r="G106" s="139" t="str">
        <f t="shared" si="26"/>
        <v/>
      </c>
      <c r="H106" s="136" t="str">
        <f t="shared" si="27"/>
        <v/>
      </c>
      <c r="I106" s="140" t="str">
        <f t="shared" si="28"/>
        <v/>
      </c>
      <c r="J106" s="141" t="str">
        <f t="shared" si="29"/>
        <v/>
      </c>
      <c r="K106" s="141" t="str">
        <f t="shared" si="30"/>
        <v/>
      </c>
      <c r="L106" s="140" t="str">
        <f>IF(G106&lt;&gt;"",'Γενικά Δεδομένα'!$I$6*365,"")</f>
        <v/>
      </c>
      <c r="M106" s="144" t="str">
        <f>IF(G106&lt;&gt;"",Υπολογισμοί!G101,"")</f>
        <v/>
      </c>
      <c r="N106" s="145" t="str">
        <f>IF(G106&lt;&gt;"",'Γενικά Δεδομένα'!$I$4,"")</f>
        <v/>
      </c>
      <c r="O106" s="144" t="str">
        <f>IF(G106&lt;&gt;"",M106*'Γενικά Δεδομένα'!$I$4,"")</f>
        <v/>
      </c>
      <c r="Q106" s="155" t="str">
        <f t="shared" si="31"/>
        <v/>
      </c>
      <c r="R106" s="156" t="str">
        <f t="shared" si="32"/>
        <v/>
      </c>
      <c r="S106" s="157" t="str">
        <f t="shared" si="33"/>
        <v/>
      </c>
      <c r="T106" s="158"/>
      <c r="U106" s="159" t="str">
        <f>IF(Q106&lt;&gt;"",'Νέα ΦΣ'!D101,"")</f>
        <v/>
      </c>
      <c r="V106" s="148" t="str">
        <f>IF(Q106&lt;&gt;"",'Νέα ΦΣ'!M101,"")</f>
        <v/>
      </c>
      <c r="W106" s="148" t="str">
        <f t="shared" si="34"/>
        <v/>
      </c>
      <c r="X106" s="148" t="str">
        <f>IF(Q106&lt;&gt;"",'Νέα ΦΣ'!O101,"")</f>
        <v/>
      </c>
      <c r="Y106" s="141" t="str">
        <f t="shared" si="35"/>
        <v/>
      </c>
      <c r="AA106" s="139" t="str">
        <f t="shared" si="36"/>
        <v/>
      </c>
      <c r="AB106" s="136" t="str">
        <f t="shared" si="37"/>
        <v/>
      </c>
      <c r="AC106" s="136" t="str">
        <f t="shared" si="38"/>
        <v/>
      </c>
      <c r="AD106" s="136" t="str">
        <f t="shared" si="39"/>
        <v/>
      </c>
      <c r="AE106" s="136" t="str">
        <f t="shared" si="40"/>
        <v/>
      </c>
      <c r="AF106" s="141" t="str">
        <f t="shared" si="41"/>
        <v/>
      </c>
      <c r="AG106" s="136" t="str">
        <f t="shared" si="42"/>
        <v/>
      </c>
      <c r="AH106" s="144" t="str">
        <f t="shared" si="43"/>
        <v/>
      </c>
      <c r="AI106" s="144" t="str">
        <f>IF(AA106&lt;&gt;"",Υπολογισμοί!H101,"")</f>
        <v/>
      </c>
      <c r="AJ106" s="146" t="str">
        <f>IF(AA106&lt;&gt;"",'Γενικά Δεδομένα'!$I$4,"")</f>
        <v/>
      </c>
      <c r="AK106" s="144" t="str">
        <f t="shared" si="44"/>
        <v/>
      </c>
      <c r="AM106" s="160"/>
      <c r="AO106" s="159" t="str">
        <f t="shared" si="45"/>
        <v/>
      </c>
      <c r="AP106" s="148" t="str">
        <f t="shared" si="46"/>
        <v/>
      </c>
      <c r="AQ106" s="148" t="str">
        <f t="shared" si="47"/>
        <v/>
      </c>
      <c r="AR106" s="148" t="str">
        <f t="shared" si="48"/>
        <v/>
      </c>
      <c r="AS106" s="141" t="str">
        <f>IF(AO106&lt;&gt;"",'Νέα ΦΣ'!I101+'Νέα ΦΣ'!J101,"")</f>
        <v/>
      </c>
      <c r="AT106" s="140" t="str">
        <f>IF(AO106&lt;&gt;"",'Νέα ΦΣ'!N101,"")</f>
        <v/>
      </c>
      <c r="AU106" s="140" t="str">
        <f>IF(AO106&lt;&gt;"",Υπολογισμοί!J101,"")</f>
        <v/>
      </c>
      <c r="AW106" s="148" t="str">
        <f>IF(Βραχίονες!C101&lt;&gt;"",Βραχίονες!F101+Βραχίονες!G101,"")</f>
        <v/>
      </c>
      <c r="AX106" s="140" t="str">
        <f>IF(Βραχίονες!C101&lt;&gt;"",Υπολογισμοί!K101,"")</f>
        <v/>
      </c>
      <c r="AY106" s="140" t="str">
        <f>IF(Βραχίονες!C101&lt;&gt;"",Υπολογισμοί!L101,"")</f>
        <v/>
      </c>
      <c r="AZ106" s="140" t="str">
        <f>IF(Βραχίονες!C101&lt;&gt;"",Υπολογισμοί!K101+Υπολογισμοί!L101,"")</f>
        <v/>
      </c>
      <c r="BB106" s="139" t="str">
        <f>IF('Λοιπός Εξοπλισμός'!A101&lt;&gt;"",'Λοιπός Εξοπλισμός'!A101,"")</f>
        <v/>
      </c>
      <c r="BC106" s="137" t="str">
        <f>IF('Λοιπός Εξοπλισμός'!B101&lt;&gt;"",'Λοιπός Εξοπλισμός'!B101,"")</f>
        <v/>
      </c>
      <c r="BD106" s="137" t="str">
        <f>IF('Λοιπός Εξοπλισμός'!C101&lt;&gt;"",'Λοιπός Εξοπλισμός'!C101,"")</f>
        <v/>
      </c>
      <c r="BE106" s="137" t="str">
        <f>IF('Λοιπός Εξοπλισμός'!G101&lt;&gt;"",'Λοιπός Εξοπλισμός'!G101,"")</f>
        <v/>
      </c>
      <c r="BF106" s="137" t="str">
        <f>IF('Λοιπός Εξοπλισμός'!H101&lt;&gt;"",'Λοιπός Εξοπλισμός'!H101,"")</f>
        <v/>
      </c>
      <c r="BG106" s="362" t="str">
        <f t="shared" si="50"/>
        <v/>
      </c>
    </row>
    <row r="107" spans="1:59" x14ac:dyDescent="0.2">
      <c r="A107" s="139" t="str">
        <f>IF('Συμβατικά ΦΣ'!B102&lt;&gt;"",'Συμβατικά ΦΣ'!C102,"")</f>
        <v/>
      </c>
      <c r="B107" s="137" t="str">
        <f>IF('Συμβατικά ΦΣ'!B102&lt;&gt;"",'Συμβατικά ΦΣ'!I102,"")</f>
        <v/>
      </c>
      <c r="C107" s="140" t="str">
        <f>IF('Συμβατικά ΦΣ'!B102&lt;&gt;"",'Συμβατικά ΦΣ'!J102,"")</f>
        <v/>
      </c>
      <c r="D107" s="141" t="str">
        <f>IF('Συμβατικά ΦΣ'!B102&lt;&gt;"",'Συμβατικά ΦΣ'!L102,"")</f>
        <v/>
      </c>
      <c r="E107" s="137" t="str">
        <f>IF('Συμβατικά ΦΣ'!B102&lt;&gt;"",'Συμβατικά ΦΣ'!K102,"")</f>
        <v/>
      </c>
      <c r="G107" s="139" t="str">
        <f t="shared" si="26"/>
        <v/>
      </c>
      <c r="H107" s="136" t="str">
        <f t="shared" si="27"/>
        <v/>
      </c>
      <c r="I107" s="140" t="str">
        <f t="shared" si="28"/>
        <v/>
      </c>
      <c r="J107" s="141" t="str">
        <f t="shared" si="29"/>
        <v/>
      </c>
      <c r="K107" s="141" t="str">
        <f t="shared" si="30"/>
        <v/>
      </c>
      <c r="L107" s="140" t="str">
        <f>IF(G107&lt;&gt;"",'Γενικά Δεδομένα'!$I$6*365,"")</f>
        <v/>
      </c>
      <c r="M107" s="144" t="str">
        <f>IF(G107&lt;&gt;"",Υπολογισμοί!G102,"")</f>
        <v/>
      </c>
      <c r="N107" s="145" t="str">
        <f>IF(G107&lt;&gt;"",'Γενικά Δεδομένα'!$I$4,"")</f>
        <v/>
      </c>
      <c r="O107" s="144" t="str">
        <f>IF(G107&lt;&gt;"",M107*'Γενικά Δεδομένα'!$I$4,"")</f>
        <v/>
      </c>
      <c r="Q107" s="155" t="str">
        <f t="shared" si="31"/>
        <v/>
      </c>
      <c r="R107" s="156" t="str">
        <f t="shared" si="32"/>
        <v/>
      </c>
      <c r="S107" s="157" t="str">
        <f t="shared" si="33"/>
        <v/>
      </c>
      <c r="T107" s="158"/>
      <c r="U107" s="159" t="str">
        <f>IF(Q107&lt;&gt;"",'Νέα ΦΣ'!D102,"")</f>
        <v/>
      </c>
      <c r="V107" s="148" t="str">
        <f>IF(Q107&lt;&gt;"",'Νέα ΦΣ'!M102,"")</f>
        <v/>
      </c>
      <c r="W107" s="148" t="str">
        <f t="shared" si="34"/>
        <v/>
      </c>
      <c r="X107" s="148" t="str">
        <f>IF(Q107&lt;&gt;"",'Νέα ΦΣ'!O102,"")</f>
        <v/>
      </c>
      <c r="Y107" s="141" t="str">
        <f t="shared" si="35"/>
        <v/>
      </c>
      <c r="AA107" s="139" t="str">
        <f t="shared" si="36"/>
        <v/>
      </c>
      <c r="AB107" s="136" t="str">
        <f t="shared" si="37"/>
        <v/>
      </c>
      <c r="AC107" s="136" t="str">
        <f t="shared" si="38"/>
        <v/>
      </c>
      <c r="AD107" s="136" t="str">
        <f t="shared" si="39"/>
        <v/>
      </c>
      <c r="AE107" s="136" t="str">
        <f t="shared" si="40"/>
        <v/>
      </c>
      <c r="AF107" s="141" t="str">
        <f t="shared" si="41"/>
        <v/>
      </c>
      <c r="AG107" s="136" t="str">
        <f t="shared" si="42"/>
        <v/>
      </c>
      <c r="AH107" s="144" t="str">
        <f t="shared" si="43"/>
        <v/>
      </c>
      <c r="AI107" s="144" t="str">
        <f>IF(AA107&lt;&gt;"",Υπολογισμοί!H102,"")</f>
        <v/>
      </c>
      <c r="AJ107" s="146" t="str">
        <f>IF(AA107&lt;&gt;"",'Γενικά Δεδομένα'!$I$4,"")</f>
        <v/>
      </c>
      <c r="AK107" s="144" t="str">
        <f t="shared" si="44"/>
        <v/>
      </c>
      <c r="AM107" s="160"/>
      <c r="AO107" s="159" t="str">
        <f t="shared" si="45"/>
        <v/>
      </c>
      <c r="AP107" s="148" t="str">
        <f t="shared" si="46"/>
        <v/>
      </c>
      <c r="AQ107" s="148" t="str">
        <f t="shared" si="47"/>
        <v/>
      </c>
      <c r="AR107" s="148" t="str">
        <f t="shared" si="48"/>
        <v/>
      </c>
      <c r="AS107" s="141" t="str">
        <f>IF(AO107&lt;&gt;"",'Νέα ΦΣ'!I102+'Νέα ΦΣ'!J102,"")</f>
        <v/>
      </c>
      <c r="AT107" s="140" t="str">
        <f>IF(AO107&lt;&gt;"",'Νέα ΦΣ'!N102,"")</f>
        <v/>
      </c>
      <c r="AU107" s="140" t="str">
        <f>IF(AO107&lt;&gt;"",Υπολογισμοί!J102,"")</f>
        <v/>
      </c>
      <c r="AW107" s="148" t="str">
        <f>IF(Βραχίονες!C102&lt;&gt;"",Βραχίονες!F102+Βραχίονες!G102,"")</f>
        <v/>
      </c>
      <c r="AX107" s="140" t="str">
        <f>IF(Βραχίονες!C102&lt;&gt;"",Υπολογισμοί!K102,"")</f>
        <v/>
      </c>
      <c r="AY107" s="140" t="str">
        <f>IF(Βραχίονες!C102&lt;&gt;"",Υπολογισμοί!L102,"")</f>
        <v/>
      </c>
      <c r="AZ107" s="140" t="str">
        <f>IF(Βραχίονες!C102&lt;&gt;"",Υπολογισμοί!K102+Υπολογισμοί!L102,"")</f>
        <v/>
      </c>
      <c r="BB107" s="139" t="str">
        <f>IF('Λοιπός Εξοπλισμός'!A102&lt;&gt;"",'Λοιπός Εξοπλισμός'!A102,"")</f>
        <v/>
      </c>
      <c r="BC107" s="137" t="str">
        <f>IF('Λοιπός Εξοπλισμός'!B102&lt;&gt;"",'Λοιπός Εξοπλισμός'!B102,"")</f>
        <v/>
      </c>
      <c r="BD107" s="137" t="str">
        <f>IF('Λοιπός Εξοπλισμός'!C102&lt;&gt;"",'Λοιπός Εξοπλισμός'!C102,"")</f>
        <v/>
      </c>
      <c r="BE107" s="137" t="str">
        <f>IF('Λοιπός Εξοπλισμός'!G102&lt;&gt;"",'Λοιπός Εξοπλισμός'!G102,"")</f>
        <v/>
      </c>
      <c r="BF107" s="137" t="str">
        <f>IF('Λοιπός Εξοπλισμός'!H102&lt;&gt;"",'Λοιπός Εξοπλισμός'!H102,"")</f>
        <v/>
      </c>
      <c r="BG107" s="362" t="str">
        <f t="shared" si="50"/>
        <v/>
      </c>
    </row>
    <row r="108" spans="1:59" x14ac:dyDescent="0.2">
      <c r="A108" s="139" t="str">
        <f>IF('Συμβατικά ΦΣ'!B103&lt;&gt;"",'Συμβατικά ΦΣ'!C103,"")</f>
        <v/>
      </c>
      <c r="B108" s="137" t="str">
        <f>IF('Συμβατικά ΦΣ'!B103&lt;&gt;"",'Συμβατικά ΦΣ'!I103,"")</f>
        <v/>
      </c>
      <c r="C108" s="140" t="str">
        <f>IF('Συμβατικά ΦΣ'!B103&lt;&gt;"",'Συμβατικά ΦΣ'!J103,"")</f>
        <v/>
      </c>
      <c r="D108" s="141" t="str">
        <f>IF('Συμβατικά ΦΣ'!B103&lt;&gt;"",'Συμβατικά ΦΣ'!L103,"")</f>
        <v/>
      </c>
      <c r="E108" s="137" t="str">
        <f>IF('Συμβατικά ΦΣ'!B103&lt;&gt;"",'Συμβατικά ΦΣ'!K103,"")</f>
        <v/>
      </c>
      <c r="G108" s="139" t="str">
        <f t="shared" si="26"/>
        <v/>
      </c>
      <c r="H108" s="136" t="str">
        <f t="shared" si="27"/>
        <v/>
      </c>
      <c r="I108" s="140" t="str">
        <f t="shared" si="28"/>
        <v/>
      </c>
      <c r="J108" s="141" t="str">
        <f t="shared" si="29"/>
        <v/>
      </c>
      <c r="K108" s="141" t="str">
        <f t="shared" si="30"/>
        <v/>
      </c>
      <c r="L108" s="140" t="str">
        <f>IF(G108&lt;&gt;"",'Γενικά Δεδομένα'!$I$6*365,"")</f>
        <v/>
      </c>
      <c r="M108" s="144" t="str">
        <f>IF(G108&lt;&gt;"",Υπολογισμοί!G103,"")</f>
        <v/>
      </c>
      <c r="N108" s="145" t="str">
        <f>IF(G108&lt;&gt;"",'Γενικά Δεδομένα'!$I$4,"")</f>
        <v/>
      </c>
      <c r="O108" s="144" t="str">
        <f>IF(G108&lt;&gt;"",M108*'Γενικά Δεδομένα'!$I$4,"")</f>
        <v/>
      </c>
      <c r="Q108" s="155" t="str">
        <f t="shared" si="31"/>
        <v/>
      </c>
      <c r="R108" s="156" t="str">
        <f t="shared" si="32"/>
        <v/>
      </c>
      <c r="S108" s="157" t="str">
        <f t="shared" si="33"/>
        <v/>
      </c>
      <c r="T108" s="158"/>
      <c r="U108" s="159" t="str">
        <f>IF(Q108&lt;&gt;"",'Νέα ΦΣ'!D103,"")</f>
        <v/>
      </c>
      <c r="V108" s="148" t="str">
        <f>IF(Q108&lt;&gt;"",'Νέα ΦΣ'!M103,"")</f>
        <v/>
      </c>
      <c r="W108" s="148" t="str">
        <f t="shared" si="34"/>
        <v/>
      </c>
      <c r="X108" s="148" t="str">
        <f>IF(Q108&lt;&gt;"",'Νέα ΦΣ'!O103,"")</f>
        <v/>
      </c>
      <c r="Y108" s="141" t="str">
        <f t="shared" si="35"/>
        <v/>
      </c>
      <c r="AA108" s="139" t="str">
        <f t="shared" si="36"/>
        <v/>
      </c>
      <c r="AB108" s="136" t="str">
        <f t="shared" si="37"/>
        <v/>
      </c>
      <c r="AC108" s="136" t="str">
        <f t="shared" si="38"/>
        <v/>
      </c>
      <c r="AD108" s="136" t="str">
        <f t="shared" si="39"/>
        <v/>
      </c>
      <c r="AE108" s="136" t="str">
        <f t="shared" si="40"/>
        <v/>
      </c>
      <c r="AF108" s="141" t="str">
        <f t="shared" si="41"/>
        <v/>
      </c>
      <c r="AG108" s="136" t="str">
        <f t="shared" si="42"/>
        <v/>
      </c>
      <c r="AH108" s="144" t="str">
        <f t="shared" si="43"/>
        <v/>
      </c>
      <c r="AI108" s="144" t="str">
        <f>IF(AA108&lt;&gt;"",Υπολογισμοί!H103,"")</f>
        <v/>
      </c>
      <c r="AJ108" s="146" t="str">
        <f>IF(AA108&lt;&gt;"",'Γενικά Δεδομένα'!$I$4,"")</f>
        <v/>
      </c>
      <c r="AK108" s="144" t="str">
        <f t="shared" si="44"/>
        <v/>
      </c>
      <c r="AM108" s="160"/>
      <c r="AO108" s="159" t="str">
        <f t="shared" si="45"/>
        <v/>
      </c>
      <c r="AP108" s="148" t="str">
        <f t="shared" si="46"/>
        <v/>
      </c>
      <c r="AQ108" s="148" t="str">
        <f t="shared" si="47"/>
        <v/>
      </c>
      <c r="AR108" s="148" t="str">
        <f t="shared" si="48"/>
        <v/>
      </c>
      <c r="AS108" s="141" t="str">
        <f>IF(AO108&lt;&gt;"",'Νέα ΦΣ'!I103+'Νέα ΦΣ'!J103,"")</f>
        <v/>
      </c>
      <c r="AT108" s="140" t="str">
        <f>IF(AO108&lt;&gt;"",'Νέα ΦΣ'!N103,"")</f>
        <v/>
      </c>
      <c r="AU108" s="140" t="str">
        <f>IF(AO108&lt;&gt;"",Υπολογισμοί!J103,"")</f>
        <v/>
      </c>
      <c r="AW108" s="148" t="str">
        <f>IF(Βραχίονες!C103&lt;&gt;"",Βραχίονες!F103+Βραχίονες!G103,"")</f>
        <v/>
      </c>
      <c r="AX108" s="140" t="str">
        <f>IF(Βραχίονες!C103&lt;&gt;"",Υπολογισμοί!K103,"")</f>
        <v/>
      </c>
      <c r="AY108" s="140" t="str">
        <f>IF(Βραχίονες!C103&lt;&gt;"",Υπολογισμοί!L103,"")</f>
        <v/>
      </c>
      <c r="AZ108" s="140" t="str">
        <f>IF(Βραχίονες!C103&lt;&gt;"",Υπολογισμοί!K103+Υπολογισμοί!L103,"")</f>
        <v/>
      </c>
      <c r="BB108" s="139" t="str">
        <f>IF('Λοιπός Εξοπλισμός'!A103&lt;&gt;"",'Λοιπός Εξοπλισμός'!A103,"")</f>
        <v/>
      </c>
      <c r="BC108" s="137" t="str">
        <f>IF('Λοιπός Εξοπλισμός'!B103&lt;&gt;"",'Λοιπός Εξοπλισμός'!B103,"")</f>
        <v/>
      </c>
      <c r="BD108" s="137" t="str">
        <f>IF('Λοιπός Εξοπλισμός'!C103&lt;&gt;"",'Λοιπός Εξοπλισμός'!C103,"")</f>
        <v/>
      </c>
      <c r="BE108" s="137" t="str">
        <f>IF('Λοιπός Εξοπλισμός'!G103&lt;&gt;"",'Λοιπός Εξοπλισμός'!G103,"")</f>
        <v/>
      </c>
      <c r="BF108" s="137" t="str">
        <f>IF('Λοιπός Εξοπλισμός'!H103&lt;&gt;"",'Λοιπός Εξοπλισμός'!H103,"")</f>
        <v/>
      </c>
      <c r="BG108" s="362" t="str">
        <f t="shared" si="50"/>
        <v/>
      </c>
    </row>
    <row r="109" spans="1:59" x14ac:dyDescent="0.2">
      <c r="A109" s="139" t="str">
        <f>IF('Συμβατικά ΦΣ'!B104&lt;&gt;"",'Συμβατικά ΦΣ'!C104,"")</f>
        <v/>
      </c>
      <c r="B109" s="137" t="str">
        <f>IF('Συμβατικά ΦΣ'!B104&lt;&gt;"",'Συμβατικά ΦΣ'!I104,"")</f>
        <v/>
      </c>
      <c r="C109" s="140" t="str">
        <f>IF('Συμβατικά ΦΣ'!B104&lt;&gt;"",'Συμβατικά ΦΣ'!J104,"")</f>
        <v/>
      </c>
      <c r="D109" s="141" t="str">
        <f>IF('Συμβατικά ΦΣ'!B104&lt;&gt;"",'Συμβατικά ΦΣ'!L104,"")</f>
        <v/>
      </c>
      <c r="E109" s="137" t="str">
        <f>IF('Συμβατικά ΦΣ'!B104&lt;&gt;"",'Συμβατικά ΦΣ'!K104,"")</f>
        <v/>
      </c>
      <c r="G109" s="139" t="str">
        <f t="shared" ref="G109:G158" si="51">IF(A109&lt;&gt;"",A109,"")</f>
        <v/>
      </c>
      <c r="H109" s="136" t="str">
        <f t="shared" ref="H109:H158" si="52">IF(G109&lt;&gt;"",B109,"")</f>
        <v/>
      </c>
      <c r="I109" s="140" t="str">
        <f t="shared" ref="I109:I158" si="53">IF(G109&lt;&gt;"",C109,"")</f>
        <v/>
      </c>
      <c r="J109" s="141" t="str">
        <f t="shared" ref="J109:J158" si="54">IF(G109&lt;&gt;"",D109,"")</f>
        <v/>
      </c>
      <c r="K109" s="141" t="str">
        <f t="shared" ref="K109:K158" si="55">IF(G109&lt;&gt;"",E109,"")</f>
        <v/>
      </c>
      <c r="L109" s="140" t="str">
        <f>IF(G109&lt;&gt;"",'Γενικά Δεδομένα'!$I$6*365,"")</f>
        <v/>
      </c>
      <c r="M109" s="144" t="str">
        <f>IF(G109&lt;&gt;"",Υπολογισμοί!G104,"")</f>
        <v/>
      </c>
      <c r="N109" s="145" t="str">
        <f>IF(G109&lt;&gt;"",'Γενικά Δεδομένα'!$I$4,"")</f>
        <v/>
      </c>
      <c r="O109" s="144" t="str">
        <f>IF(G109&lt;&gt;"",M109*'Γενικά Δεδομένα'!$I$4,"")</f>
        <v/>
      </c>
      <c r="Q109" s="155" t="str">
        <f t="shared" ref="Q109:Q158" si="56">IF(G109&lt;&gt;"",G109,"")</f>
        <v/>
      </c>
      <c r="R109" s="156" t="str">
        <f t="shared" ref="R109:R158" si="57">IF(Q109&lt;&gt;"",H109,"")</f>
        <v/>
      </c>
      <c r="S109" s="157" t="str">
        <f t="shared" ref="S109:S158" si="58">IF(Q109&lt;&gt;"",I109,"")</f>
        <v/>
      </c>
      <c r="T109" s="158"/>
      <c r="U109" s="159" t="str">
        <f>IF(Q109&lt;&gt;"",'Νέα ΦΣ'!D104,"")</f>
        <v/>
      </c>
      <c r="V109" s="148" t="str">
        <f>IF(Q109&lt;&gt;"",'Νέα ΦΣ'!M104,"")</f>
        <v/>
      </c>
      <c r="W109" s="148" t="str">
        <f t="shared" ref="W109:W158" si="59">IF(Q109&lt;&gt;"",V109,"")</f>
        <v/>
      </c>
      <c r="X109" s="148" t="str">
        <f>IF(Q109&lt;&gt;"",'Νέα ΦΣ'!O104,"")</f>
        <v/>
      </c>
      <c r="Y109" s="141" t="str">
        <f t="shared" ref="Y109:Y158" si="60">IF(Q109&lt;&gt;"",D109+E109,"")</f>
        <v/>
      </c>
      <c r="AA109" s="139" t="str">
        <f t="shared" ref="AA109:AA158" si="61">IF(U109&lt;&gt;"",U109,"")</f>
        <v/>
      </c>
      <c r="AB109" s="136" t="str">
        <f t="shared" ref="AB109:AB158" si="62">IF(AA109&lt;&gt;"",V109,"")</f>
        <v/>
      </c>
      <c r="AC109" s="136" t="str">
        <f t="shared" ref="AC109:AC158" si="63">IF(AA109&lt;&gt;"",W109,"")</f>
        <v/>
      </c>
      <c r="AD109" s="136" t="str">
        <f t="shared" ref="AD109:AD158" si="64">IF(AA109&lt;&gt;"",X109,"")</f>
        <v/>
      </c>
      <c r="AE109" s="136" t="str">
        <f t="shared" ref="AE109:AE158" si="65">IF(Q109&lt;&gt;"",IF(AD109="ΝΑΙ",15,""),"")</f>
        <v/>
      </c>
      <c r="AF109" s="141" t="str">
        <f t="shared" ref="AF109:AF158" si="66">IF(AA109&lt;&gt;"",D109+E109,"")</f>
        <v/>
      </c>
      <c r="AG109" s="136" t="str">
        <f t="shared" ref="AG109:AG158" si="67">IF(AA109&lt;&gt;"",0,"")</f>
        <v/>
      </c>
      <c r="AH109" s="144" t="str">
        <f t="shared" ref="AH109:AH158" si="68">+L109</f>
        <v/>
      </c>
      <c r="AI109" s="144" t="str">
        <f>IF(AA109&lt;&gt;"",Υπολογισμοί!H104,"")</f>
        <v/>
      </c>
      <c r="AJ109" s="146" t="str">
        <f>IF(AA109&lt;&gt;"",'Γενικά Δεδομένα'!$I$4,"")</f>
        <v/>
      </c>
      <c r="AK109" s="144" t="str">
        <f t="shared" ref="AK109:AK158" si="69">IF(AA109&lt;&gt;"",AI109*AJ109,"")</f>
        <v/>
      </c>
      <c r="AM109" s="160"/>
      <c r="AO109" s="159"/>
      <c r="AP109" s="148"/>
      <c r="AQ109" s="148"/>
      <c r="AR109" s="148"/>
      <c r="AS109" s="141"/>
      <c r="AT109" s="140"/>
      <c r="AU109" s="140"/>
      <c r="AW109" s="148"/>
      <c r="AX109" s="140"/>
      <c r="AY109" s="140"/>
      <c r="AZ109" s="140"/>
      <c r="BB109" s="139" t="str">
        <f>IF('Λοιπός Εξοπλισμός'!A104&lt;&gt;"",'Λοιπός Εξοπλισμός'!A104,"")</f>
        <v/>
      </c>
      <c r="BC109" s="137" t="str">
        <f>IF('Λοιπός Εξοπλισμός'!B104&lt;&gt;"",'Λοιπός Εξοπλισμός'!B104,"")</f>
        <v/>
      </c>
      <c r="BD109" s="137" t="str">
        <f>IF('Λοιπός Εξοπλισμός'!C104&lt;&gt;"",'Λοιπός Εξοπλισμός'!C104,"")</f>
        <v/>
      </c>
      <c r="BE109" s="137" t="str">
        <f>IF('Λοιπός Εξοπλισμός'!G104&lt;&gt;"",'Λοιπός Εξοπλισμός'!G104,"")</f>
        <v/>
      </c>
      <c r="BF109" s="137" t="str">
        <f>IF('Λοιπός Εξοπλισμός'!H104&lt;&gt;"",'Λοιπός Εξοπλισμός'!H104,"")</f>
        <v/>
      </c>
      <c r="BG109" s="362" t="str">
        <f t="shared" si="50"/>
        <v/>
      </c>
    </row>
    <row r="110" spans="1:59" x14ac:dyDescent="0.2">
      <c r="A110" s="139" t="str">
        <f>IF('Συμβατικά ΦΣ'!B105&lt;&gt;"",'Συμβατικά ΦΣ'!C105,"")</f>
        <v/>
      </c>
      <c r="B110" s="137" t="str">
        <f>IF('Συμβατικά ΦΣ'!B105&lt;&gt;"",'Συμβατικά ΦΣ'!I105,"")</f>
        <v/>
      </c>
      <c r="C110" s="140" t="str">
        <f>IF('Συμβατικά ΦΣ'!B105&lt;&gt;"",'Συμβατικά ΦΣ'!J105,"")</f>
        <v/>
      </c>
      <c r="D110" s="141" t="str">
        <f>IF('Συμβατικά ΦΣ'!B105&lt;&gt;"",'Συμβατικά ΦΣ'!L105,"")</f>
        <v/>
      </c>
      <c r="E110" s="137" t="str">
        <f>IF('Συμβατικά ΦΣ'!B105&lt;&gt;"",'Συμβατικά ΦΣ'!K105,"")</f>
        <v/>
      </c>
      <c r="G110" s="139" t="str">
        <f t="shared" si="51"/>
        <v/>
      </c>
      <c r="H110" s="136" t="str">
        <f t="shared" si="52"/>
        <v/>
      </c>
      <c r="I110" s="140" t="str">
        <f t="shared" si="53"/>
        <v/>
      </c>
      <c r="J110" s="141" t="str">
        <f t="shared" si="54"/>
        <v/>
      </c>
      <c r="K110" s="141" t="str">
        <f t="shared" si="55"/>
        <v/>
      </c>
      <c r="L110" s="140" t="str">
        <f>IF(G110&lt;&gt;"",'Γενικά Δεδομένα'!$I$6*365,"")</f>
        <v/>
      </c>
      <c r="M110" s="144" t="str">
        <f>IF(G110&lt;&gt;"",Υπολογισμοί!G105,"")</f>
        <v/>
      </c>
      <c r="N110" s="145" t="str">
        <f>IF(G110&lt;&gt;"",'Γενικά Δεδομένα'!$I$4,"")</f>
        <v/>
      </c>
      <c r="O110" s="144" t="str">
        <f>IF(G110&lt;&gt;"",M110*'Γενικά Δεδομένα'!$I$4,"")</f>
        <v/>
      </c>
      <c r="Q110" s="155" t="str">
        <f t="shared" si="56"/>
        <v/>
      </c>
      <c r="R110" s="156" t="str">
        <f t="shared" si="57"/>
        <v/>
      </c>
      <c r="S110" s="157" t="str">
        <f t="shared" si="58"/>
        <v/>
      </c>
      <c r="T110" s="158"/>
      <c r="U110" s="159" t="str">
        <f>IF(Q110&lt;&gt;"",'Νέα ΦΣ'!D105,"")</f>
        <v/>
      </c>
      <c r="V110" s="148" t="str">
        <f>IF(Q110&lt;&gt;"",'Νέα ΦΣ'!M105,"")</f>
        <v/>
      </c>
      <c r="W110" s="148" t="str">
        <f t="shared" si="59"/>
        <v/>
      </c>
      <c r="X110" s="148" t="str">
        <f>IF(Q110&lt;&gt;"",'Νέα ΦΣ'!O105,"")</f>
        <v/>
      </c>
      <c r="Y110" s="141" t="str">
        <f t="shared" si="60"/>
        <v/>
      </c>
      <c r="AA110" s="139" t="str">
        <f t="shared" si="61"/>
        <v/>
      </c>
      <c r="AB110" s="136" t="str">
        <f t="shared" si="62"/>
        <v/>
      </c>
      <c r="AC110" s="136" t="str">
        <f t="shared" si="63"/>
        <v/>
      </c>
      <c r="AD110" s="136" t="str">
        <f t="shared" si="64"/>
        <v/>
      </c>
      <c r="AE110" s="136" t="str">
        <f t="shared" si="65"/>
        <v/>
      </c>
      <c r="AF110" s="141" t="str">
        <f t="shared" si="66"/>
        <v/>
      </c>
      <c r="AG110" s="136" t="str">
        <f t="shared" si="67"/>
        <v/>
      </c>
      <c r="AH110" s="144" t="str">
        <f t="shared" si="68"/>
        <v/>
      </c>
      <c r="AI110" s="144" t="str">
        <f>IF(AA110&lt;&gt;"",Υπολογισμοί!H105,"")</f>
        <v/>
      </c>
      <c r="AJ110" s="146" t="str">
        <f>IF(AA110&lt;&gt;"",'Γενικά Δεδομένα'!$I$4,"")</f>
        <v/>
      </c>
      <c r="AK110" s="144" t="str">
        <f t="shared" si="69"/>
        <v/>
      </c>
      <c r="AM110" s="160"/>
      <c r="AO110" s="159"/>
      <c r="AP110" s="148"/>
      <c r="AQ110" s="148"/>
      <c r="AR110" s="148"/>
      <c r="AS110" s="141"/>
      <c r="AT110" s="140"/>
      <c r="AU110" s="140"/>
      <c r="AW110" s="148"/>
      <c r="AX110" s="140"/>
      <c r="AY110" s="140"/>
      <c r="AZ110" s="140"/>
      <c r="BB110" s="139" t="str">
        <f>IF('Λοιπός Εξοπλισμός'!A105&lt;&gt;"",'Λοιπός Εξοπλισμός'!A105,"")</f>
        <v/>
      </c>
      <c r="BC110" s="137" t="str">
        <f>IF('Λοιπός Εξοπλισμός'!B105&lt;&gt;"",'Λοιπός Εξοπλισμός'!B105,"")</f>
        <v/>
      </c>
      <c r="BD110" s="137" t="str">
        <f>IF('Λοιπός Εξοπλισμός'!C105&lt;&gt;"",'Λοιπός Εξοπλισμός'!C105,"")</f>
        <v/>
      </c>
      <c r="BE110" s="137" t="str">
        <f>IF('Λοιπός Εξοπλισμός'!G105&lt;&gt;"",'Λοιπός Εξοπλισμός'!G105,"")</f>
        <v/>
      </c>
      <c r="BF110" s="137" t="str">
        <f>IF('Λοιπός Εξοπλισμός'!H105&lt;&gt;"",'Λοιπός Εξοπλισμός'!H105,"")</f>
        <v/>
      </c>
      <c r="BG110" s="362" t="str">
        <f t="shared" si="50"/>
        <v/>
      </c>
    </row>
    <row r="111" spans="1:59" x14ac:dyDescent="0.2">
      <c r="A111" s="139" t="str">
        <f>IF('Συμβατικά ΦΣ'!B106&lt;&gt;"",'Συμβατικά ΦΣ'!C106,"")</f>
        <v/>
      </c>
      <c r="B111" s="137" t="str">
        <f>IF('Συμβατικά ΦΣ'!B106&lt;&gt;"",'Συμβατικά ΦΣ'!I106,"")</f>
        <v/>
      </c>
      <c r="C111" s="140" t="str">
        <f>IF('Συμβατικά ΦΣ'!B106&lt;&gt;"",'Συμβατικά ΦΣ'!J106,"")</f>
        <v/>
      </c>
      <c r="D111" s="141" t="str">
        <f>IF('Συμβατικά ΦΣ'!B106&lt;&gt;"",'Συμβατικά ΦΣ'!L106,"")</f>
        <v/>
      </c>
      <c r="E111" s="137" t="str">
        <f>IF('Συμβατικά ΦΣ'!B106&lt;&gt;"",'Συμβατικά ΦΣ'!K106,"")</f>
        <v/>
      </c>
      <c r="G111" s="139" t="str">
        <f t="shared" si="51"/>
        <v/>
      </c>
      <c r="H111" s="136" t="str">
        <f t="shared" si="52"/>
        <v/>
      </c>
      <c r="I111" s="140" t="str">
        <f t="shared" si="53"/>
        <v/>
      </c>
      <c r="J111" s="141" t="str">
        <f t="shared" si="54"/>
        <v/>
      </c>
      <c r="K111" s="141" t="str">
        <f t="shared" si="55"/>
        <v/>
      </c>
      <c r="L111" s="140" t="str">
        <f>IF(G111&lt;&gt;"",'Γενικά Δεδομένα'!$I$6*365,"")</f>
        <v/>
      </c>
      <c r="M111" s="144" t="str">
        <f>IF(G111&lt;&gt;"",Υπολογισμοί!G106,"")</f>
        <v/>
      </c>
      <c r="N111" s="145" t="str">
        <f>IF(G111&lt;&gt;"",'Γενικά Δεδομένα'!$I$4,"")</f>
        <v/>
      </c>
      <c r="O111" s="144" t="str">
        <f>IF(G111&lt;&gt;"",M111*'Γενικά Δεδομένα'!$I$4,"")</f>
        <v/>
      </c>
      <c r="Q111" s="155" t="str">
        <f t="shared" si="56"/>
        <v/>
      </c>
      <c r="R111" s="156" t="str">
        <f t="shared" si="57"/>
        <v/>
      </c>
      <c r="S111" s="157" t="str">
        <f t="shared" si="58"/>
        <v/>
      </c>
      <c r="T111" s="158"/>
      <c r="U111" s="159" t="str">
        <f>IF(Q111&lt;&gt;"",'Νέα ΦΣ'!D106,"")</f>
        <v/>
      </c>
      <c r="V111" s="148" t="str">
        <f>IF(Q111&lt;&gt;"",'Νέα ΦΣ'!M106,"")</f>
        <v/>
      </c>
      <c r="W111" s="148" t="str">
        <f t="shared" si="59"/>
        <v/>
      </c>
      <c r="X111" s="148" t="str">
        <f>IF(Q111&lt;&gt;"",'Νέα ΦΣ'!O106,"")</f>
        <v/>
      </c>
      <c r="Y111" s="141" t="str">
        <f t="shared" si="60"/>
        <v/>
      </c>
      <c r="AA111" s="139" t="str">
        <f t="shared" si="61"/>
        <v/>
      </c>
      <c r="AB111" s="136" t="str">
        <f t="shared" si="62"/>
        <v/>
      </c>
      <c r="AC111" s="136" t="str">
        <f t="shared" si="63"/>
        <v/>
      </c>
      <c r="AD111" s="136" t="str">
        <f t="shared" si="64"/>
        <v/>
      </c>
      <c r="AE111" s="136" t="str">
        <f t="shared" si="65"/>
        <v/>
      </c>
      <c r="AF111" s="141" t="str">
        <f t="shared" si="66"/>
        <v/>
      </c>
      <c r="AG111" s="136" t="str">
        <f t="shared" si="67"/>
        <v/>
      </c>
      <c r="AH111" s="144" t="str">
        <f t="shared" si="68"/>
        <v/>
      </c>
      <c r="AI111" s="144" t="str">
        <f>IF(AA111&lt;&gt;"",Υπολογισμοί!H106,"")</f>
        <v/>
      </c>
      <c r="AJ111" s="146" t="str">
        <f>IF(AA111&lt;&gt;"",'Γενικά Δεδομένα'!$I$4,"")</f>
        <v/>
      </c>
      <c r="AK111" s="144" t="str">
        <f t="shared" si="69"/>
        <v/>
      </c>
      <c r="AM111" s="160"/>
      <c r="AO111" s="159"/>
      <c r="AP111" s="148"/>
      <c r="AQ111" s="148"/>
      <c r="AR111" s="148"/>
      <c r="AS111" s="141"/>
      <c r="AT111" s="140"/>
      <c r="AU111" s="140"/>
      <c r="AW111" s="148"/>
      <c r="AX111" s="140"/>
      <c r="AY111" s="140"/>
      <c r="AZ111" s="140"/>
      <c r="BB111" s="139" t="str">
        <f>IF('Λοιπός Εξοπλισμός'!A106&lt;&gt;"",'Λοιπός Εξοπλισμός'!A106,"")</f>
        <v/>
      </c>
      <c r="BC111" s="137" t="str">
        <f>IF('Λοιπός Εξοπλισμός'!B106&lt;&gt;"",'Λοιπός Εξοπλισμός'!B106,"")</f>
        <v/>
      </c>
      <c r="BD111" s="137" t="str">
        <f>IF('Λοιπός Εξοπλισμός'!C106&lt;&gt;"",'Λοιπός Εξοπλισμός'!C106,"")</f>
        <v/>
      </c>
      <c r="BE111" s="137" t="str">
        <f>IF('Λοιπός Εξοπλισμός'!G106&lt;&gt;"",'Λοιπός Εξοπλισμός'!G106,"")</f>
        <v/>
      </c>
      <c r="BF111" s="137" t="str">
        <f>IF('Λοιπός Εξοπλισμός'!H106&lt;&gt;"",'Λοιπός Εξοπλισμός'!H106,"")</f>
        <v/>
      </c>
      <c r="BG111" s="362" t="str">
        <f t="shared" si="50"/>
        <v/>
      </c>
    </row>
    <row r="112" spans="1:59" x14ac:dyDescent="0.2">
      <c r="A112" s="139" t="str">
        <f>IF('Συμβατικά ΦΣ'!B107&lt;&gt;"",'Συμβατικά ΦΣ'!C107,"")</f>
        <v/>
      </c>
      <c r="B112" s="137" t="str">
        <f>IF('Συμβατικά ΦΣ'!B107&lt;&gt;"",'Συμβατικά ΦΣ'!I107,"")</f>
        <v/>
      </c>
      <c r="C112" s="140" t="str">
        <f>IF('Συμβατικά ΦΣ'!B107&lt;&gt;"",'Συμβατικά ΦΣ'!J107,"")</f>
        <v/>
      </c>
      <c r="D112" s="141" t="str">
        <f>IF('Συμβατικά ΦΣ'!B107&lt;&gt;"",'Συμβατικά ΦΣ'!L107,"")</f>
        <v/>
      </c>
      <c r="E112" s="137" t="str">
        <f>IF('Συμβατικά ΦΣ'!B107&lt;&gt;"",'Συμβατικά ΦΣ'!K107,"")</f>
        <v/>
      </c>
      <c r="G112" s="139" t="str">
        <f t="shared" si="51"/>
        <v/>
      </c>
      <c r="H112" s="136" t="str">
        <f t="shared" si="52"/>
        <v/>
      </c>
      <c r="I112" s="140" t="str">
        <f t="shared" si="53"/>
        <v/>
      </c>
      <c r="J112" s="141" t="str">
        <f t="shared" si="54"/>
        <v/>
      </c>
      <c r="K112" s="141" t="str">
        <f t="shared" si="55"/>
        <v/>
      </c>
      <c r="L112" s="140" t="str">
        <f>IF(G112&lt;&gt;"",'Γενικά Δεδομένα'!$I$6*365,"")</f>
        <v/>
      </c>
      <c r="M112" s="144" t="str">
        <f>IF(G112&lt;&gt;"",Υπολογισμοί!G107,"")</f>
        <v/>
      </c>
      <c r="N112" s="145" t="str">
        <f>IF(G112&lt;&gt;"",'Γενικά Δεδομένα'!$I$4,"")</f>
        <v/>
      </c>
      <c r="O112" s="144" t="str">
        <f>IF(G112&lt;&gt;"",M112*'Γενικά Δεδομένα'!$I$4,"")</f>
        <v/>
      </c>
      <c r="Q112" s="155" t="str">
        <f t="shared" si="56"/>
        <v/>
      </c>
      <c r="R112" s="156" t="str">
        <f t="shared" si="57"/>
        <v/>
      </c>
      <c r="S112" s="157" t="str">
        <f t="shared" si="58"/>
        <v/>
      </c>
      <c r="T112" s="158"/>
      <c r="U112" s="159" t="str">
        <f>IF(Q112&lt;&gt;"",'Νέα ΦΣ'!D107,"")</f>
        <v/>
      </c>
      <c r="V112" s="148" t="str">
        <f>IF(Q112&lt;&gt;"",'Νέα ΦΣ'!M107,"")</f>
        <v/>
      </c>
      <c r="W112" s="148" t="str">
        <f t="shared" si="59"/>
        <v/>
      </c>
      <c r="X112" s="148" t="str">
        <f>IF(Q112&lt;&gt;"",'Νέα ΦΣ'!O107,"")</f>
        <v/>
      </c>
      <c r="Y112" s="141" t="str">
        <f t="shared" si="60"/>
        <v/>
      </c>
      <c r="AA112" s="139" t="str">
        <f t="shared" si="61"/>
        <v/>
      </c>
      <c r="AB112" s="136" t="str">
        <f t="shared" si="62"/>
        <v/>
      </c>
      <c r="AC112" s="136" t="str">
        <f t="shared" si="63"/>
        <v/>
      </c>
      <c r="AD112" s="136" t="str">
        <f t="shared" si="64"/>
        <v/>
      </c>
      <c r="AE112" s="136" t="str">
        <f t="shared" si="65"/>
        <v/>
      </c>
      <c r="AF112" s="141" t="str">
        <f t="shared" si="66"/>
        <v/>
      </c>
      <c r="AG112" s="136" t="str">
        <f t="shared" si="67"/>
        <v/>
      </c>
      <c r="AH112" s="144" t="str">
        <f t="shared" si="68"/>
        <v/>
      </c>
      <c r="AI112" s="144" t="str">
        <f>IF(AA112&lt;&gt;"",Υπολογισμοί!H107,"")</f>
        <v/>
      </c>
      <c r="AJ112" s="146" t="str">
        <f>IF(AA112&lt;&gt;"",'Γενικά Δεδομένα'!$I$4,"")</f>
        <v/>
      </c>
      <c r="AK112" s="144" t="str">
        <f t="shared" si="69"/>
        <v/>
      </c>
      <c r="AM112" s="160"/>
      <c r="AO112" s="159"/>
      <c r="AP112" s="148"/>
      <c r="AQ112" s="148"/>
      <c r="AR112" s="148"/>
      <c r="AS112" s="141"/>
      <c r="AT112" s="140"/>
      <c r="AU112" s="140"/>
      <c r="AW112" s="148"/>
      <c r="AX112" s="140"/>
      <c r="AY112" s="140"/>
      <c r="AZ112" s="140"/>
      <c r="BB112" s="139" t="str">
        <f>IF('Λοιπός Εξοπλισμός'!A107&lt;&gt;"",'Λοιπός Εξοπλισμός'!A107,"")</f>
        <v/>
      </c>
      <c r="BC112" s="137" t="str">
        <f>IF('Λοιπός Εξοπλισμός'!B107&lt;&gt;"",'Λοιπός Εξοπλισμός'!B107,"")</f>
        <v/>
      </c>
      <c r="BD112" s="137" t="str">
        <f>IF('Λοιπός Εξοπλισμός'!C107&lt;&gt;"",'Λοιπός Εξοπλισμός'!C107,"")</f>
        <v/>
      </c>
      <c r="BE112" s="137" t="str">
        <f>IF('Λοιπός Εξοπλισμός'!G107&lt;&gt;"",'Λοιπός Εξοπλισμός'!G107,"")</f>
        <v/>
      </c>
      <c r="BF112" s="137" t="str">
        <f>IF('Λοιπός Εξοπλισμός'!H107&lt;&gt;"",'Λοιπός Εξοπλισμός'!H107,"")</f>
        <v/>
      </c>
      <c r="BG112" s="362" t="str">
        <f t="shared" si="50"/>
        <v/>
      </c>
    </row>
    <row r="113" spans="1:59" x14ac:dyDescent="0.2">
      <c r="A113" s="139" t="str">
        <f>IF('Συμβατικά ΦΣ'!B108&lt;&gt;"",'Συμβατικά ΦΣ'!C108,"")</f>
        <v/>
      </c>
      <c r="B113" s="137" t="str">
        <f>IF('Συμβατικά ΦΣ'!B108&lt;&gt;"",'Συμβατικά ΦΣ'!I108,"")</f>
        <v/>
      </c>
      <c r="C113" s="140" t="str">
        <f>IF('Συμβατικά ΦΣ'!B108&lt;&gt;"",'Συμβατικά ΦΣ'!J108,"")</f>
        <v/>
      </c>
      <c r="D113" s="141" t="str">
        <f>IF('Συμβατικά ΦΣ'!B108&lt;&gt;"",'Συμβατικά ΦΣ'!L108,"")</f>
        <v/>
      </c>
      <c r="E113" s="137" t="str">
        <f>IF('Συμβατικά ΦΣ'!B108&lt;&gt;"",'Συμβατικά ΦΣ'!K108,"")</f>
        <v/>
      </c>
      <c r="G113" s="139" t="str">
        <f t="shared" si="51"/>
        <v/>
      </c>
      <c r="H113" s="136" t="str">
        <f t="shared" si="52"/>
        <v/>
      </c>
      <c r="I113" s="140" t="str">
        <f t="shared" si="53"/>
        <v/>
      </c>
      <c r="J113" s="141" t="str">
        <f t="shared" si="54"/>
        <v/>
      </c>
      <c r="K113" s="141" t="str">
        <f t="shared" si="55"/>
        <v/>
      </c>
      <c r="L113" s="140" t="str">
        <f>IF(G113&lt;&gt;"",'Γενικά Δεδομένα'!$I$6*365,"")</f>
        <v/>
      </c>
      <c r="M113" s="144" t="str">
        <f>IF(G113&lt;&gt;"",Υπολογισμοί!G108,"")</f>
        <v/>
      </c>
      <c r="N113" s="145" t="str">
        <f>IF(G113&lt;&gt;"",'Γενικά Δεδομένα'!$I$4,"")</f>
        <v/>
      </c>
      <c r="O113" s="144" t="str">
        <f>IF(G113&lt;&gt;"",M113*'Γενικά Δεδομένα'!$I$4,"")</f>
        <v/>
      </c>
      <c r="Q113" s="155" t="str">
        <f t="shared" si="56"/>
        <v/>
      </c>
      <c r="R113" s="156" t="str">
        <f t="shared" si="57"/>
        <v/>
      </c>
      <c r="S113" s="157" t="str">
        <f t="shared" si="58"/>
        <v/>
      </c>
      <c r="T113" s="158"/>
      <c r="U113" s="159" t="str">
        <f>IF(Q113&lt;&gt;"",'Νέα ΦΣ'!D108,"")</f>
        <v/>
      </c>
      <c r="V113" s="148" t="str">
        <f>IF(Q113&lt;&gt;"",'Νέα ΦΣ'!M108,"")</f>
        <v/>
      </c>
      <c r="W113" s="148" t="str">
        <f t="shared" si="59"/>
        <v/>
      </c>
      <c r="X113" s="148" t="str">
        <f>IF(Q113&lt;&gt;"",'Νέα ΦΣ'!O108,"")</f>
        <v/>
      </c>
      <c r="Y113" s="141" t="str">
        <f t="shared" si="60"/>
        <v/>
      </c>
      <c r="AA113" s="139" t="str">
        <f t="shared" si="61"/>
        <v/>
      </c>
      <c r="AB113" s="136" t="str">
        <f t="shared" si="62"/>
        <v/>
      </c>
      <c r="AC113" s="136" t="str">
        <f t="shared" si="63"/>
        <v/>
      </c>
      <c r="AD113" s="136" t="str">
        <f t="shared" si="64"/>
        <v/>
      </c>
      <c r="AE113" s="136" t="str">
        <f t="shared" si="65"/>
        <v/>
      </c>
      <c r="AF113" s="141" t="str">
        <f t="shared" si="66"/>
        <v/>
      </c>
      <c r="AG113" s="136" t="str">
        <f t="shared" si="67"/>
        <v/>
      </c>
      <c r="AH113" s="144" t="str">
        <f t="shared" si="68"/>
        <v/>
      </c>
      <c r="AI113" s="144" t="str">
        <f>IF(AA113&lt;&gt;"",Υπολογισμοί!H108,"")</f>
        <v/>
      </c>
      <c r="AJ113" s="146" t="str">
        <f>IF(AA113&lt;&gt;"",'Γενικά Δεδομένα'!$I$4,"")</f>
        <v/>
      </c>
      <c r="AK113" s="144" t="str">
        <f t="shared" si="69"/>
        <v/>
      </c>
      <c r="AM113" s="160"/>
      <c r="AO113" s="159"/>
      <c r="AP113" s="148"/>
      <c r="AQ113" s="148"/>
      <c r="AR113" s="148"/>
      <c r="AS113" s="141"/>
      <c r="AT113" s="140"/>
      <c r="AU113" s="140"/>
      <c r="AW113" s="148"/>
      <c r="AX113" s="140"/>
      <c r="AY113" s="140"/>
      <c r="AZ113" s="140"/>
      <c r="BB113" s="139" t="str">
        <f>IF('Λοιπός Εξοπλισμός'!A108&lt;&gt;"",'Λοιπός Εξοπλισμός'!A108,"")</f>
        <v/>
      </c>
      <c r="BC113" s="137" t="str">
        <f>IF('Λοιπός Εξοπλισμός'!B108&lt;&gt;"",'Λοιπός Εξοπλισμός'!B108,"")</f>
        <v/>
      </c>
      <c r="BD113" s="137" t="str">
        <f>IF('Λοιπός Εξοπλισμός'!C108&lt;&gt;"",'Λοιπός Εξοπλισμός'!C108,"")</f>
        <v/>
      </c>
      <c r="BE113" s="137" t="str">
        <f>IF('Λοιπός Εξοπλισμός'!G108&lt;&gt;"",'Λοιπός Εξοπλισμός'!G108,"")</f>
        <v/>
      </c>
      <c r="BF113" s="137" t="str">
        <f>IF('Λοιπός Εξοπλισμός'!H108&lt;&gt;"",'Λοιπός Εξοπλισμός'!H108,"")</f>
        <v/>
      </c>
      <c r="BG113" s="362" t="str">
        <f t="shared" si="50"/>
        <v/>
      </c>
    </row>
    <row r="114" spans="1:59" x14ac:dyDescent="0.2">
      <c r="A114" s="139" t="str">
        <f>IF('Συμβατικά ΦΣ'!B109&lt;&gt;"",'Συμβατικά ΦΣ'!C109,"")</f>
        <v/>
      </c>
      <c r="B114" s="137" t="str">
        <f>IF('Συμβατικά ΦΣ'!B109&lt;&gt;"",'Συμβατικά ΦΣ'!I109,"")</f>
        <v/>
      </c>
      <c r="C114" s="140" t="str">
        <f>IF('Συμβατικά ΦΣ'!B109&lt;&gt;"",'Συμβατικά ΦΣ'!J109,"")</f>
        <v/>
      </c>
      <c r="D114" s="141" t="str">
        <f>IF('Συμβατικά ΦΣ'!B109&lt;&gt;"",'Συμβατικά ΦΣ'!L109,"")</f>
        <v/>
      </c>
      <c r="E114" s="137" t="str">
        <f>IF('Συμβατικά ΦΣ'!B109&lt;&gt;"",'Συμβατικά ΦΣ'!K109,"")</f>
        <v/>
      </c>
      <c r="G114" s="139" t="str">
        <f t="shared" si="51"/>
        <v/>
      </c>
      <c r="H114" s="136" t="str">
        <f t="shared" si="52"/>
        <v/>
      </c>
      <c r="I114" s="140" t="str">
        <f t="shared" si="53"/>
        <v/>
      </c>
      <c r="J114" s="141" t="str">
        <f t="shared" si="54"/>
        <v/>
      </c>
      <c r="K114" s="141" t="str">
        <f t="shared" si="55"/>
        <v/>
      </c>
      <c r="L114" s="140" t="str">
        <f>IF(G114&lt;&gt;"",'Γενικά Δεδομένα'!$I$6*365,"")</f>
        <v/>
      </c>
      <c r="M114" s="144" t="str">
        <f>IF(G114&lt;&gt;"",Υπολογισμοί!G109,"")</f>
        <v/>
      </c>
      <c r="N114" s="145" t="str">
        <f>IF(G114&lt;&gt;"",'Γενικά Δεδομένα'!$I$4,"")</f>
        <v/>
      </c>
      <c r="O114" s="144" t="str">
        <f>IF(G114&lt;&gt;"",M114*'Γενικά Δεδομένα'!$I$4,"")</f>
        <v/>
      </c>
      <c r="Q114" s="155" t="str">
        <f t="shared" si="56"/>
        <v/>
      </c>
      <c r="R114" s="156" t="str">
        <f t="shared" si="57"/>
        <v/>
      </c>
      <c r="S114" s="157" t="str">
        <f t="shared" si="58"/>
        <v/>
      </c>
      <c r="T114" s="158"/>
      <c r="U114" s="159" t="str">
        <f>IF(Q114&lt;&gt;"",'Νέα ΦΣ'!D109,"")</f>
        <v/>
      </c>
      <c r="V114" s="148" t="str">
        <f>IF(Q114&lt;&gt;"",'Νέα ΦΣ'!M109,"")</f>
        <v/>
      </c>
      <c r="W114" s="148" t="str">
        <f t="shared" si="59"/>
        <v/>
      </c>
      <c r="X114" s="148" t="str">
        <f>IF(Q114&lt;&gt;"",'Νέα ΦΣ'!O109,"")</f>
        <v/>
      </c>
      <c r="Y114" s="141" t="str">
        <f t="shared" si="60"/>
        <v/>
      </c>
      <c r="AA114" s="139" t="str">
        <f t="shared" si="61"/>
        <v/>
      </c>
      <c r="AB114" s="136" t="str">
        <f t="shared" si="62"/>
        <v/>
      </c>
      <c r="AC114" s="136" t="str">
        <f t="shared" si="63"/>
        <v/>
      </c>
      <c r="AD114" s="136" t="str">
        <f t="shared" si="64"/>
        <v/>
      </c>
      <c r="AE114" s="136" t="str">
        <f t="shared" si="65"/>
        <v/>
      </c>
      <c r="AF114" s="141" t="str">
        <f t="shared" si="66"/>
        <v/>
      </c>
      <c r="AG114" s="136" t="str">
        <f t="shared" si="67"/>
        <v/>
      </c>
      <c r="AH114" s="144" t="str">
        <f t="shared" si="68"/>
        <v/>
      </c>
      <c r="AI114" s="144" t="str">
        <f>IF(AA114&lt;&gt;"",Υπολογισμοί!H109,"")</f>
        <v/>
      </c>
      <c r="AJ114" s="146" t="str">
        <f>IF(AA114&lt;&gt;"",'Γενικά Δεδομένα'!$I$4,"")</f>
        <v/>
      </c>
      <c r="AK114" s="144" t="str">
        <f t="shared" si="69"/>
        <v/>
      </c>
      <c r="AM114" s="160"/>
      <c r="AO114" s="159"/>
      <c r="AP114" s="148"/>
      <c r="AQ114" s="148"/>
      <c r="AR114" s="148"/>
      <c r="AS114" s="141"/>
      <c r="AT114" s="140"/>
      <c r="AU114" s="140"/>
      <c r="AW114" s="148"/>
      <c r="AX114" s="140"/>
      <c r="AY114" s="140"/>
      <c r="AZ114" s="140"/>
      <c r="BB114" s="139" t="str">
        <f>IF('Λοιπός Εξοπλισμός'!A109&lt;&gt;"",'Λοιπός Εξοπλισμός'!A109,"")</f>
        <v/>
      </c>
      <c r="BC114" s="137" t="str">
        <f>IF('Λοιπός Εξοπλισμός'!B109&lt;&gt;"",'Λοιπός Εξοπλισμός'!B109,"")</f>
        <v/>
      </c>
      <c r="BD114" s="137" t="str">
        <f>IF('Λοιπός Εξοπλισμός'!C109&lt;&gt;"",'Λοιπός Εξοπλισμός'!C109,"")</f>
        <v/>
      </c>
      <c r="BE114" s="137" t="str">
        <f>IF('Λοιπός Εξοπλισμός'!G109&lt;&gt;"",'Λοιπός Εξοπλισμός'!G109,"")</f>
        <v/>
      </c>
      <c r="BF114" s="137" t="str">
        <f>IF('Λοιπός Εξοπλισμός'!H109&lt;&gt;"",'Λοιπός Εξοπλισμός'!H109,"")</f>
        <v/>
      </c>
      <c r="BG114" s="362" t="str">
        <f t="shared" si="50"/>
        <v/>
      </c>
    </row>
    <row r="115" spans="1:59" x14ac:dyDescent="0.2">
      <c r="A115" s="139" t="str">
        <f>IF('Συμβατικά ΦΣ'!B110&lt;&gt;"",'Συμβατικά ΦΣ'!C110,"")</f>
        <v/>
      </c>
      <c r="B115" s="137" t="str">
        <f>IF('Συμβατικά ΦΣ'!B110&lt;&gt;"",'Συμβατικά ΦΣ'!I110,"")</f>
        <v/>
      </c>
      <c r="C115" s="140" t="str">
        <f>IF('Συμβατικά ΦΣ'!B110&lt;&gt;"",'Συμβατικά ΦΣ'!J110,"")</f>
        <v/>
      </c>
      <c r="D115" s="141" t="str">
        <f>IF('Συμβατικά ΦΣ'!B110&lt;&gt;"",'Συμβατικά ΦΣ'!L110,"")</f>
        <v/>
      </c>
      <c r="E115" s="137" t="str">
        <f>IF('Συμβατικά ΦΣ'!B110&lt;&gt;"",'Συμβατικά ΦΣ'!K110,"")</f>
        <v/>
      </c>
      <c r="G115" s="139" t="str">
        <f t="shared" si="51"/>
        <v/>
      </c>
      <c r="H115" s="136" t="str">
        <f t="shared" si="52"/>
        <v/>
      </c>
      <c r="I115" s="140" t="str">
        <f t="shared" si="53"/>
        <v/>
      </c>
      <c r="J115" s="141" t="str">
        <f t="shared" si="54"/>
        <v/>
      </c>
      <c r="K115" s="141" t="str">
        <f t="shared" si="55"/>
        <v/>
      </c>
      <c r="L115" s="140" t="str">
        <f>IF(G115&lt;&gt;"",'Γενικά Δεδομένα'!$I$6*365,"")</f>
        <v/>
      </c>
      <c r="M115" s="144" t="str">
        <f>IF(G115&lt;&gt;"",Υπολογισμοί!G110,"")</f>
        <v/>
      </c>
      <c r="N115" s="145" t="str">
        <f>IF(G115&lt;&gt;"",'Γενικά Δεδομένα'!$I$4,"")</f>
        <v/>
      </c>
      <c r="O115" s="144" t="str">
        <f>IF(G115&lt;&gt;"",M115*'Γενικά Δεδομένα'!$I$4,"")</f>
        <v/>
      </c>
      <c r="Q115" s="155" t="str">
        <f t="shared" si="56"/>
        <v/>
      </c>
      <c r="R115" s="156" t="str">
        <f t="shared" si="57"/>
        <v/>
      </c>
      <c r="S115" s="157" t="str">
        <f t="shared" si="58"/>
        <v/>
      </c>
      <c r="T115" s="158"/>
      <c r="U115" s="159" t="str">
        <f>IF(Q115&lt;&gt;"",'Νέα ΦΣ'!D110,"")</f>
        <v/>
      </c>
      <c r="V115" s="148" t="str">
        <f>IF(Q115&lt;&gt;"",'Νέα ΦΣ'!M110,"")</f>
        <v/>
      </c>
      <c r="W115" s="148" t="str">
        <f t="shared" si="59"/>
        <v/>
      </c>
      <c r="X115" s="148" t="str">
        <f>IF(Q115&lt;&gt;"",'Νέα ΦΣ'!O110,"")</f>
        <v/>
      </c>
      <c r="Y115" s="141" t="str">
        <f t="shared" si="60"/>
        <v/>
      </c>
      <c r="AA115" s="139" t="str">
        <f t="shared" si="61"/>
        <v/>
      </c>
      <c r="AB115" s="136" t="str">
        <f t="shared" si="62"/>
        <v/>
      </c>
      <c r="AC115" s="136" t="str">
        <f t="shared" si="63"/>
        <v/>
      </c>
      <c r="AD115" s="136" t="str">
        <f t="shared" si="64"/>
        <v/>
      </c>
      <c r="AE115" s="136" t="str">
        <f t="shared" si="65"/>
        <v/>
      </c>
      <c r="AF115" s="141" t="str">
        <f t="shared" si="66"/>
        <v/>
      </c>
      <c r="AG115" s="136" t="str">
        <f t="shared" si="67"/>
        <v/>
      </c>
      <c r="AH115" s="144" t="str">
        <f t="shared" si="68"/>
        <v/>
      </c>
      <c r="AI115" s="144" t="str">
        <f>IF(AA115&lt;&gt;"",Υπολογισμοί!H110,"")</f>
        <v/>
      </c>
      <c r="AJ115" s="146" t="str">
        <f>IF(AA115&lt;&gt;"",'Γενικά Δεδομένα'!$I$4,"")</f>
        <v/>
      </c>
      <c r="AK115" s="144" t="str">
        <f t="shared" si="69"/>
        <v/>
      </c>
      <c r="AM115" s="160"/>
      <c r="AO115" s="159"/>
      <c r="AP115" s="148"/>
      <c r="AQ115" s="148"/>
      <c r="AR115" s="148"/>
      <c r="AS115" s="141"/>
      <c r="AT115" s="140"/>
      <c r="AU115" s="140"/>
      <c r="AW115" s="148"/>
      <c r="AX115" s="140"/>
      <c r="AY115" s="140"/>
      <c r="AZ115" s="140"/>
      <c r="BB115" s="139" t="str">
        <f>IF('Λοιπός Εξοπλισμός'!A110&lt;&gt;"",'Λοιπός Εξοπλισμός'!A110,"")</f>
        <v/>
      </c>
      <c r="BC115" s="137" t="str">
        <f>IF('Λοιπός Εξοπλισμός'!B110&lt;&gt;"",'Λοιπός Εξοπλισμός'!B110,"")</f>
        <v/>
      </c>
      <c r="BD115" s="137" t="str">
        <f>IF('Λοιπός Εξοπλισμός'!C110&lt;&gt;"",'Λοιπός Εξοπλισμός'!C110,"")</f>
        <v/>
      </c>
      <c r="BE115" s="137" t="str">
        <f>IF('Λοιπός Εξοπλισμός'!G110&lt;&gt;"",'Λοιπός Εξοπλισμός'!G110,"")</f>
        <v/>
      </c>
      <c r="BF115" s="137" t="str">
        <f>IF('Λοιπός Εξοπλισμός'!H110&lt;&gt;"",'Λοιπός Εξοπλισμός'!H110,"")</f>
        <v/>
      </c>
      <c r="BG115" s="362" t="str">
        <f t="shared" si="50"/>
        <v/>
      </c>
    </row>
    <row r="116" spans="1:59" x14ac:dyDescent="0.2">
      <c r="A116" s="139" t="str">
        <f>IF('Συμβατικά ΦΣ'!B111&lt;&gt;"",'Συμβατικά ΦΣ'!C111,"")</f>
        <v/>
      </c>
      <c r="B116" s="137" t="str">
        <f>IF('Συμβατικά ΦΣ'!B111&lt;&gt;"",'Συμβατικά ΦΣ'!I111,"")</f>
        <v/>
      </c>
      <c r="C116" s="140" t="str">
        <f>IF('Συμβατικά ΦΣ'!B111&lt;&gt;"",'Συμβατικά ΦΣ'!J111,"")</f>
        <v/>
      </c>
      <c r="D116" s="141" t="str">
        <f>IF('Συμβατικά ΦΣ'!B111&lt;&gt;"",'Συμβατικά ΦΣ'!L111,"")</f>
        <v/>
      </c>
      <c r="E116" s="137" t="str">
        <f>IF('Συμβατικά ΦΣ'!B111&lt;&gt;"",'Συμβατικά ΦΣ'!K111,"")</f>
        <v/>
      </c>
      <c r="G116" s="139" t="str">
        <f t="shared" si="51"/>
        <v/>
      </c>
      <c r="H116" s="136" t="str">
        <f t="shared" si="52"/>
        <v/>
      </c>
      <c r="I116" s="140" t="str">
        <f t="shared" si="53"/>
        <v/>
      </c>
      <c r="J116" s="141" t="str">
        <f t="shared" si="54"/>
        <v/>
      </c>
      <c r="K116" s="141" t="str">
        <f t="shared" si="55"/>
        <v/>
      </c>
      <c r="L116" s="140" t="str">
        <f>IF(G116&lt;&gt;"",'Γενικά Δεδομένα'!$I$6*365,"")</f>
        <v/>
      </c>
      <c r="M116" s="144" t="str">
        <f>IF(G116&lt;&gt;"",Υπολογισμοί!G111,"")</f>
        <v/>
      </c>
      <c r="N116" s="145" t="str">
        <f>IF(G116&lt;&gt;"",'Γενικά Δεδομένα'!$I$4,"")</f>
        <v/>
      </c>
      <c r="O116" s="144" t="str">
        <f>IF(G116&lt;&gt;"",M116*'Γενικά Δεδομένα'!$I$4,"")</f>
        <v/>
      </c>
      <c r="Q116" s="155" t="str">
        <f t="shared" si="56"/>
        <v/>
      </c>
      <c r="R116" s="156" t="str">
        <f t="shared" si="57"/>
        <v/>
      </c>
      <c r="S116" s="157" t="str">
        <f t="shared" si="58"/>
        <v/>
      </c>
      <c r="T116" s="158"/>
      <c r="U116" s="159" t="str">
        <f>IF(Q116&lt;&gt;"",'Νέα ΦΣ'!D111,"")</f>
        <v/>
      </c>
      <c r="V116" s="148" t="str">
        <f>IF(Q116&lt;&gt;"",'Νέα ΦΣ'!M111,"")</f>
        <v/>
      </c>
      <c r="W116" s="148" t="str">
        <f t="shared" si="59"/>
        <v/>
      </c>
      <c r="X116" s="148" t="str">
        <f>IF(Q116&lt;&gt;"",'Νέα ΦΣ'!O111,"")</f>
        <v/>
      </c>
      <c r="Y116" s="141" t="str">
        <f t="shared" si="60"/>
        <v/>
      </c>
      <c r="AA116" s="139" t="str">
        <f t="shared" si="61"/>
        <v/>
      </c>
      <c r="AB116" s="136" t="str">
        <f t="shared" si="62"/>
        <v/>
      </c>
      <c r="AC116" s="136" t="str">
        <f t="shared" si="63"/>
        <v/>
      </c>
      <c r="AD116" s="136" t="str">
        <f t="shared" si="64"/>
        <v/>
      </c>
      <c r="AE116" s="136" t="str">
        <f t="shared" si="65"/>
        <v/>
      </c>
      <c r="AF116" s="141" t="str">
        <f t="shared" si="66"/>
        <v/>
      </c>
      <c r="AG116" s="136" t="str">
        <f t="shared" si="67"/>
        <v/>
      </c>
      <c r="AH116" s="144" t="str">
        <f t="shared" si="68"/>
        <v/>
      </c>
      <c r="AI116" s="144" t="str">
        <f>IF(AA116&lt;&gt;"",Υπολογισμοί!H111,"")</f>
        <v/>
      </c>
      <c r="AJ116" s="146" t="str">
        <f>IF(AA116&lt;&gt;"",'Γενικά Δεδομένα'!$I$4,"")</f>
        <v/>
      </c>
      <c r="AK116" s="144" t="str">
        <f t="shared" si="69"/>
        <v/>
      </c>
      <c r="AM116" s="160"/>
      <c r="AO116" s="159"/>
      <c r="AP116" s="148"/>
      <c r="AQ116" s="148"/>
      <c r="AR116" s="148"/>
      <c r="AS116" s="141"/>
      <c r="AT116" s="140"/>
      <c r="AU116" s="140"/>
      <c r="AW116" s="148"/>
      <c r="AX116" s="140"/>
      <c r="AY116" s="140"/>
      <c r="AZ116" s="140"/>
      <c r="BB116" s="139" t="str">
        <f>IF('Λοιπός Εξοπλισμός'!A111&lt;&gt;"",'Λοιπός Εξοπλισμός'!A111,"")</f>
        <v/>
      </c>
      <c r="BC116" s="137" t="str">
        <f>IF('Λοιπός Εξοπλισμός'!B111&lt;&gt;"",'Λοιπός Εξοπλισμός'!B111,"")</f>
        <v/>
      </c>
      <c r="BD116" s="137" t="str">
        <f>IF('Λοιπός Εξοπλισμός'!C111&lt;&gt;"",'Λοιπός Εξοπλισμός'!C111,"")</f>
        <v/>
      </c>
      <c r="BE116" s="137" t="str">
        <f>IF('Λοιπός Εξοπλισμός'!G111&lt;&gt;"",'Λοιπός Εξοπλισμός'!G111,"")</f>
        <v/>
      </c>
      <c r="BF116" s="137" t="str">
        <f>IF('Λοιπός Εξοπλισμός'!H111&lt;&gt;"",'Λοιπός Εξοπλισμός'!H111,"")</f>
        <v/>
      </c>
      <c r="BG116" s="362" t="str">
        <f t="shared" si="50"/>
        <v/>
      </c>
    </row>
    <row r="117" spans="1:59" x14ac:dyDescent="0.2">
      <c r="A117" s="139" t="str">
        <f>IF('Συμβατικά ΦΣ'!B112&lt;&gt;"",'Συμβατικά ΦΣ'!C112,"")</f>
        <v/>
      </c>
      <c r="B117" s="137" t="str">
        <f>IF('Συμβατικά ΦΣ'!B112&lt;&gt;"",'Συμβατικά ΦΣ'!I112,"")</f>
        <v/>
      </c>
      <c r="C117" s="140" t="str">
        <f>IF('Συμβατικά ΦΣ'!B112&lt;&gt;"",'Συμβατικά ΦΣ'!J112,"")</f>
        <v/>
      </c>
      <c r="D117" s="141" t="str">
        <f>IF('Συμβατικά ΦΣ'!B112&lt;&gt;"",'Συμβατικά ΦΣ'!L112,"")</f>
        <v/>
      </c>
      <c r="E117" s="137" t="str">
        <f>IF('Συμβατικά ΦΣ'!B112&lt;&gt;"",'Συμβατικά ΦΣ'!K112,"")</f>
        <v/>
      </c>
      <c r="G117" s="139" t="str">
        <f t="shared" si="51"/>
        <v/>
      </c>
      <c r="H117" s="136" t="str">
        <f t="shared" si="52"/>
        <v/>
      </c>
      <c r="I117" s="140" t="str">
        <f t="shared" si="53"/>
        <v/>
      </c>
      <c r="J117" s="141" t="str">
        <f t="shared" si="54"/>
        <v/>
      </c>
      <c r="K117" s="141" t="str">
        <f t="shared" si="55"/>
        <v/>
      </c>
      <c r="L117" s="140" t="str">
        <f>IF(G117&lt;&gt;"",'Γενικά Δεδομένα'!$I$6*365,"")</f>
        <v/>
      </c>
      <c r="M117" s="144" t="str">
        <f>IF(G117&lt;&gt;"",Υπολογισμοί!G112,"")</f>
        <v/>
      </c>
      <c r="N117" s="145" t="str">
        <f>IF(G117&lt;&gt;"",'Γενικά Δεδομένα'!$I$4,"")</f>
        <v/>
      </c>
      <c r="O117" s="144" t="str">
        <f>IF(G117&lt;&gt;"",M117*'Γενικά Δεδομένα'!$I$4,"")</f>
        <v/>
      </c>
      <c r="Q117" s="155" t="str">
        <f t="shared" si="56"/>
        <v/>
      </c>
      <c r="R117" s="156" t="str">
        <f t="shared" si="57"/>
        <v/>
      </c>
      <c r="S117" s="157" t="str">
        <f t="shared" si="58"/>
        <v/>
      </c>
      <c r="T117" s="158"/>
      <c r="U117" s="159" t="str">
        <f>IF(Q117&lt;&gt;"",'Νέα ΦΣ'!D112,"")</f>
        <v/>
      </c>
      <c r="V117" s="148" t="str">
        <f>IF(Q117&lt;&gt;"",'Νέα ΦΣ'!M112,"")</f>
        <v/>
      </c>
      <c r="W117" s="148" t="str">
        <f t="shared" si="59"/>
        <v/>
      </c>
      <c r="X117" s="148" t="str">
        <f>IF(Q117&lt;&gt;"",'Νέα ΦΣ'!O112,"")</f>
        <v/>
      </c>
      <c r="Y117" s="141" t="str">
        <f t="shared" si="60"/>
        <v/>
      </c>
      <c r="AA117" s="139" t="str">
        <f t="shared" si="61"/>
        <v/>
      </c>
      <c r="AB117" s="136" t="str">
        <f t="shared" si="62"/>
        <v/>
      </c>
      <c r="AC117" s="136" t="str">
        <f t="shared" si="63"/>
        <v/>
      </c>
      <c r="AD117" s="136" t="str">
        <f t="shared" si="64"/>
        <v/>
      </c>
      <c r="AE117" s="136" t="str">
        <f t="shared" si="65"/>
        <v/>
      </c>
      <c r="AF117" s="141" t="str">
        <f t="shared" si="66"/>
        <v/>
      </c>
      <c r="AG117" s="136" t="str">
        <f t="shared" si="67"/>
        <v/>
      </c>
      <c r="AH117" s="144" t="str">
        <f t="shared" si="68"/>
        <v/>
      </c>
      <c r="AI117" s="144" t="str">
        <f>IF(AA117&lt;&gt;"",Υπολογισμοί!H112,"")</f>
        <v/>
      </c>
      <c r="AJ117" s="146" t="str">
        <f>IF(AA117&lt;&gt;"",'Γενικά Δεδομένα'!$I$4,"")</f>
        <v/>
      </c>
      <c r="AK117" s="144" t="str">
        <f t="shared" si="69"/>
        <v/>
      </c>
      <c r="AM117" s="160"/>
      <c r="AO117" s="159"/>
      <c r="AP117" s="148"/>
      <c r="AQ117" s="148"/>
      <c r="AR117" s="148"/>
      <c r="AS117" s="141"/>
      <c r="AT117" s="140"/>
      <c r="AU117" s="140"/>
      <c r="AW117" s="148"/>
      <c r="AX117" s="140"/>
      <c r="AY117" s="140"/>
      <c r="AZ117" s="140"/>
      <c r="BB117" s="139" t="str">
        <f>IF('Λοιπός Εξοπλισμός'!A112&lt;&gt;"",'Λοιπός Εξοπλισμός'!A112,"")</f>
        <v/>
      </c>
      <c r="BC117" s="137" t="str">
        <f>IF('Λοιπός Εξοπλισμός'!B112&lt;&gt;"",'Λοιπός Εξοπλισμός'!B112,"")</f>
        <v/>
      </c>
      <c r="BD117" s="137" t="str">
        <f>IF('Λοιπός Εξοπλισμός'!C112&lt;&gt;"",'Λοιπός Εξοπλισμός'!C112,"")</f>
        <v/>
      </c>
      <c r="BE117" s="137" t="str">
        <f>IF('Λοιπός Εξοπλισμός'!G112&lt;&gt;"",'Λοιπός Εξοπλισμός'!G112,"")</f>
        <v/>
      </c>
      <c r="BF117" s="137" t="str">
        <f>IF('Λοιπός Εξοπλισμός'!H112&lt;&gt;"",'Λοιπός Εξοπλισμός'!H112,"")</f>
        <v/>
      </c>
      <c r="BG117" s="362" t="str">
        <f t="shared" si="50"/>
        <v/>
      </c>
    </row>
    <row r="118" spans="1:59" x14ac:dyDescent="0.2">
      <c r="A118" s="139" t="str">
        <f>IF('Συμβατικά ΦΣ'!B113&lt;&gt;"",'Συμβατικά ΦΣ'!C113,"")</f>
        <v/>
      </c>
      <c r="B118" s="137" t="str">
        <f>IF('Συμβατικά ΦΣ'!B113&lt;&gt;"",'Συμβατικά ΦΣ'!I113,"")</f>
        <v/>
      </c>
      <c r="C118" s="140" t="str">
        <f>IF('Συμβατικά ΦΣ'!B113&lt;&gt;"",'Συμβατικά ΦΣ'!J113,"")</f>
        <v/>
      </c>
      <c r="D118" s="141" t="str">
        <f>IF('Συμβατικά ΦΣ'!B113&lt;&gt;"",'Συμβατικά ΦΣ'!L113,"")</f>
        <v/>
      </c>
      <c r="E118" s="137" t="str">
        <f>IF('Συμβατικά ΦΣ'!B113&lt;&gt;"",'Συμβατικά ΦΣ'!K113,"")</f>
        <v/>
      </c>
      <c r="G118" s="139" t="str">
        <f t="shared" si="51"/>
        <v/>
      </c>
      <c r="H118" s="136" t="str">
        <f t="shared" si="52"/>
        <v/>
      </c>
      <c r="I118" s="140" t="str">
        <f t="shared" si="53"/>
        <v/>
      </c>
      <c r="J118" s="141" t="str">
        <f t="shared" si="54"/>
        <v/>
      </c>
      <c r="K118" s="141" t="str">
        <f t="shared" si="55"/>
        <v/>
      </c>
      <c r="L118" s="140" t="str">
        <f>IF(G118&lt;&gt;"",'Γενικά Δεδομένα'!$I$6*365,"")</f>
        <v/>
      </c>
      <c r="M118" s="144" t="str">
        <f>IF(G118&lt;&gt;"",Υπολογισμοί!G113,"")</f>
        <v/>
      </c>
      <c r="N118" s="145" t="str">
        <f>IF(G118&lt;&gt;"",'Γενικά Δεδομένα'!$I$4,"")</f>
        <v/>
      </c>
      <c r="O118" s="144" t="str">
        <f>IF(G118&lt;&gt;"",M118*'Γενικά Δεδομένα'!$I$4,"")</f>
        <v/>
      </c>
      <c r="Q118" s="155" t="str">
        <f t="shared" si="56"/>
        <v/>
      </c>
      <c r="R118" s="156" t="str">
        <f t="shared" si="57"/>
        <v/>
      </c>
      <c r="S118" s="157" t="str">
        <f t="shared" si="58"/>
        <v/>
      </c>
      <c r="T118" s="158"/>
      <c r="U118" s="159" t="str">
        <f>IF(Q118&lt;&gt;"",'Νέα ΦΣ'!D113,"")</f>
        <v/>
      </c>
      <c r="V118" s="148" t="str">
        <f>IF(Q118&lt;&gt;"",'Νέα ΦΣ'!M113,"")</f>
        <v/>
      </c>
      <c r="W118" s="148" t="str">
        <f t="shared" si="59"/>
        <v/>
      </c>
      <c r="X118" s="148" t="str">
        <f>IF(Q118&lt;&gt;"",'Νέα ΦΣ'!O113,"")</f>
        <v/>
      </c>
      <c r="Y118" s="141" t="str">
        <f t="shared" si="60"/>
        <v/>
      </c>
      <c r="AA118" s="139" t="str">
        <f t="shared" si="61"/>
        <v/>
      </c>
      <c r="AB118" s="136" t="str">
        <f t="shared" si="62"/>
        <v/>
      </c>
      <c r="AC118" s="136" t="str">
        <f t="shared" si="63"/>
        <v/>
      </c>
      <c r="AD118" s="136" t="str">
        <f t="shared" si="64"/>
        <v/>
      </c>
      <c r="AE118" s="136" t="str">
        <f t="shared" si="65"/>
        <v/>
      </c>
      <c r="AF118" s="141" t="str">
        <f t="shared" si="66"/>
        <v/>
      </c>
      <c r="AG118" s="136" t="str">
        <f t="shared" si="67"/>
        <v/>
      </c>
      <c r="AH118" s="144" t="str">
        <f t="shared" si="68"/>
        <v/>
      </c>
      <c r="AI118" s="144" t="str">
        <f>IF(AA118&lt;&gt;"",Υπολογισμοί!H113,"")</f>
        <v/>
      </c>
      <c r="AJ118" s="146" t="str">
        <f>IF(AA118&lt;&gt;"",'Γενικά Δεδομένα'!$I$4,"")</f>
        <v/>
      </c>
      <c r="AK118" s="144" t="str">
        <f t="shared" si="69"/>
        <v/>
      </c>
      <c r="AM118" s="160"/>
      <c r="AO118" s="159"/>
      <c r="AP118" s="148"/>
      <c r="AQ118" s="148"/>
      <c r="AR118" s="148"/>
      <c r="AS118" s="141"/>
      <c r="AT118" s="140"/>
      <c r="AU118" s="140"/>
      <c r="AW118" s="148"/>
      <c r="AX118" s="140"/>
      <c r="AY118" s="140"/>
      <c r="AZ118" s="140"/>
      <c r="BB118" s="139" t="str">
        <f>IF('Λοιπός Εξοπλισμός'!A113&lt;&gt;"",'Λοιπός Εξοπλισμός'!A113,"")</f>
        <v/>
      </c>
      <c r="BC118" s="137" t="str">
        <f>IF('Λοιπός Εξοπλισμός'!B113&lt;&gt;"",'Λοιπός Εξοπλισμός'!B113,"")</f>
        <v/>
      </c>
      <c r="BD118" s="137" t="str">
        <f>IF('Λοιπός Εξοπλισμός'!C113&lt;&gt;"",'Λοιπός Εξοπλισμός'!C113,"")</f>
        <v/>
      </c>
      <c r="BE118" s="137" t="str">
        <f>IF('Λοιπός Εξοπλισμός'!G113&lt;&gt;"",'Λοιπός Εξοπλισμός'!G113,"")</f>
        <v/>
      </c>
      <c r="BF118" s="137" t="str">
        <f>IF('Λοιπός Εξοπλισμός'!H113&lt;&gt;"",'Λοιπός Εξοπλισμός'!H113,"")</f>
        <v/>
      </c>
      <c r="BG118" s="362" t="str">
        <f t="shared" si="50"/>
        <v/>
      </c>
    </row>
    <row r="119" spans="1:59" x14ac:dyDescent="0.2">
      <c r="A119" s="139" t="str">
        <f>IF('Συμβατικά ΦΣ'!B114&lt;&gt;"",'Συμβατικά ΦΣ'!C114,"")</f>
        <v/>
      </c>
      <c r="B119" s="137" t="str">
        <f>IF('Συμβατικά ΦΣ'!B114&lt;&gt;"",'Συμβατικά ΦΣ'!I114,"")</f>
        <v/>
      </c>
      <c r="C119" s="140" t="str">
        <f>IF('Συμβατικά ΦΣ'!B114&lt;&gt;"",'Συμβατικά ΦΣ'!J114,"")</f>
        <v/>
      </c>
      <c r="D119" s="141" t="str">
        <f>IF('Συμβατικά ΦΣ'!B114&lt;&gt;"",'Συμβατικά ΦΣ'!L114,"")</f>
        <v/>
      </c>
      <c r="E119" s="137" t="str">
        <f>IF('Συμβατικά ΦΣ'!B114&lt;&gt;"",'Συμβατικά ΦΣ'!K114,"")</f>
        <v/>
      </c>
      <c r="G119" s="139" t="str">
        <f t="shared" si="51"/>
        <v/>
      </c>
      <c r="H119" s="136" t="str">
        <f t="shared" si="52"/>
        <v/>
      </c>
      <c r="I119" s="140" t="str">
        <f t="shared" si="53"/>
        <v/>
      </c>
      <c r="J119" s="141" t="str">
        <f t="shared" si="54"/>
        <v/>
      </c>
      <c r="K119" s="141" t="str">
        <f t="shared" si="55"/>
        <v/>
      </c>
      <c r="L119" s="140" t="str">
        <f>IF(G119&lt;&gt;"",'Γενικά Δεδομένα'!$I$6*365,"")</f>
        <v/>
      </c>
      <c r="M119" s="144" t="str">
        <f>IF(G119&lt;&gt;"",Υπολογισμοί!G114,"")</f>
        <v/>
      </c>
      <c r="N119" s="145" t="str">
        <f>IF(G119&lt;&gt;"",'Γενικά Δεδομένα'!$I$4,"")</f>
        <v/>
      </c>
      <c r="O119" s="144" t="str">
        <f>IF(G119&lt;&gt;"",M119*'Γενικά Δεδομένα'!$I$4,"")</f>
        <v/>
      </c>
      <c r="Q119" s="155" t="str">
        <f t="shared" si="56"/>
        <v/>
      </c>
      <c r="R119" s="156" t="str">
        <f t="shared" si="57"/>
        <v/>
      </c>
      <c r="S119" s="157" t="str">
        <f t="shared" si="58"/>
        <v/>
      </c>
      <c r="T119" s="158"/>
      <c r="U119" s="159" t="str">
        <f>IF(Q119&lt;&gt;"",'Νέα ΦΣ'!D114,"")</f>
        <v/>
      </c>
      <c r="V119" s="148" t="str">
        <f>IF(Q119&lt;&gt;"",'Νέα ΦΣ'!M114,"")</f>
        <v/>
      </c>
      <c r="W119" s="148" t="str">
        <f t="shared" si="59"/>
        <v/>
      </c>
      <c r="X119" s="148" t="str">
        <f>IF(Q119&lt;&gt;"",'Νέα ΦΣ'!O114,"")</f>
        <v/>
      </c>
      <c r="Y119" s="141" t="str">
        <f t="shared" si="60"/>
        <v/>
      </c>
      <c r="AA119" s="139" t="str">
        <f t="shared" si="61"/>
        <v/>
      </c>
      <c r="AB119" s="136" t="str">
        <f t="shared" si="62"/>
        <v/>
      </c>
      <c r="AC119" s="136" t="str">
        <f t="shared" si="63"/>
        <v/>
      </c>
      <c r="AD119" s="136" t="str">
        <f t="shared" si="64"/>
        <v/>
      </c>
      <c r="AE119" s="136" t="str">
        <f t="shared" si="65"/>
        <v/>
      </c>
      <c r="AF119" s="141" t="str">
        <f t="shared" si="66"/>
        <v/>
      </c>
      <c r="AG119" s="136" t="str">
        <f t="shared" si="67"/>
        <v/>
      </c>
      <c r="AH119" s="144" t="str">
        <f t="shared" si="68"/>
        <v/>
      </c>
      <c r="AI119" s="144" t="str">
        <f>IF(AA119&lt;&gt;"",Υπολογισμοί!H114,"")</f>
        <v/>
      </c>
      <c r="AJ119" s="146" t="str">
        <f>IF(AA119&lt;&gt;"",'Γενικά Δεδομένα'!$I$4,"")</f>
        <v/>
      </c>
      <c r="AK119" s="144" t="str">
        <f t="shared" si="69"/>
        <v/>
      </c>
      <c r="AM119" s="160"/>
      <c r="AO119" s="159"/>
      <c r="AP119" s="148"/>
      <c r="AQ119" s="148"/>
      <c r="AR119" s="148"/>
      <c r="AS119" s="141"/>
      <c r="AT119" s="140"/>
      <c r="AU119" s="140"/>
      <c r="AW119" s="148"/>
      <c r="AX119" s="140"/>
      <c r="AY119" s="140"/>
      <c r="AZ119" s="140"/>
      <c r="BB119" s="139" t="str">
        <f>IF('Λοιπός Εξοπλισμός'!A114&lt;&gt;"",'Λοιπός Εξοπλισμός'!A114,"")</f>
        <v/>
      </c>
      <c r="BC119" s="137" t="str">
        <f>IF('Λοιπός Εξοπλισμός'!B114&lt;&gt;"",'Λοιπός Εξοπλισμός'!B114,"")</f>
        <v/>
      </c>
      <c r="BD119" s="137" t="str">
        <f>IF('Λοιπός Εξοπλισμός'!C114&lt;&gt;"",'Λοιπός Εξοπλισμός'!C114,"")</f>
        <v/>
      </c>
      <c r="BE119" s="137" t="str">
        <f>IF('Λοιπός Εξοπλισμός'!G114&lt;&gt;"",'Λοιπός Εξοπλισμός'!G114,"")</f>
        <v/>
      </c>
      <c r="BF119" s="137" t="str">
        <f>IF('Λοιπός Εξοπλισμός'!H114&lt;&gt;"",'Λοιπός Εξοπλισμός'!H114,"")</f>
        <v/>
      </c>
      <c r="BG119" s="362" t="str">
        <f t="shared" si="50"/>
        <v/>
      </c>
    </row>
    <row r="120" spans="1:59" x14ac:dyDescent="0.2">
      <c r="A120" s="139" t="str">
        <f>IF('Συμβατικά ΦΣ'!B115&lt;&gt;"",'Συμβατικά ΦΣ'!C115,"")</f>
        <v/>
      </c>
      <c r="B120" s="137" t="str">
        <f>IF('Συμβατικά ΦΣ'!B115&lt;&gt;"",'Συμβατικά ΦΣ'!I115,"")</f>
        <v/>
      </c>
      <c r="C120" s="140" t="str">
        <f>IF('Συμβατικά ΦΣ'!B115&lt;&gt;"",'Συμβατικά ΦΣ'!J115,"")</f>
        <v/>
      </c>
      <c r="D120" s="141" t="str">
        <f>IF('Συμβατικά ΦΣ'!B115&lt;&gt;"",'Συμβατικά ΦΣ'!L115,"")</f>
        <v/>
      </c>
      <c r="E120" s="137" t="str">
        <f>IF('Συμβατικά ΦΣ'!B115&lt;&gt;"",'Συμβατικά ΦΣ'!K115,"")</f>
        <v/>
      </c>
      <c r="G120" s="139" t="str">
        <f t="shared" si="51"/>
        <v/>
      </c>
      <c r="H120" s="136" t="str">
        <f t="shared" si="52"/>
        <v/>
      </c>
      <c r="I120" s="140" t="str">
        <f t="shared" si="53"/>
        <v/>
      </c>
      <c r="J120" s="141" t="str">
        <f t="shared" si="54"/>
        <v/>
      </c>
      <c r="K120" s="141" t="str">
        <f t="shared" si="55"/>
        <v/>
      </c>
      <c r="L120" s="140" t="str">
        <f>IF(G120&lt;&gt;"",'Γενικά Δεδομένα'!$I$6*365,"")</f>
        <v/>
      </c>
      <c r="M120" s="144" t="str">
        <f>IF(G120&lt;&gt;"",Υπολογισμοί!G115,"")</f>
        <v/>
      </c>
      <c r="N120" s="145" t="str">
        <f>IF(G120&lt;&gt;"",'Γενικά Δεδομένα'!$I$4,"")</f>
        <v/>
      </c>
      <c r="O120" s="144" t="str">
        <f>IF(G120&lt;&gt;"",M120*'Γενικά Δεδομένα'!$I$4,"")</f>
        <v/>
      </c>
      <c r="Q120" s="155" t="str">
        <f t="shared" si="56"/>
        <v/>
      </c>
      <c r="R120" s="156" t="str">
        <f t="shared" si="57"/>
        <v/>
      </c>
      <c r="S120" s="157" t="str">
        <f t="shared" si="58"/>
        <v/>
      </c>
      <c r="T120" s="158"/>
      <c r="U120" s="159" t="str">
        <f>IF(Q120&lt;&gt;"",'Νέα ΦΣ'!D115,"")</f>
        <v/>
      </c>
      <c r="V120" s="148" t="str">
        <f>IF(Q120&lt;&gt;"",'Νέα ΦΣ'!M115,"")</f>
        <v/>
      </c>
      <c r="W120" s="148" t="str">
        <f t="shared" si="59"/>
        <v/>
      </c>
      <c r="X120" s="148" t="str">
        <f>IF(Q120&lt;&gt;"",'Νέα ΦΣ'!O115,"")</f>
        <v/>
      </c>
      <c r="Y120" s="141" t="str">
        <f t="shared" si="60"/>
        <v/>
      </c>
      <c r="AA120" s="139" t="str">
        <f t="shared" si="61"/>
        <v/>
      </c>
      <c r="AB120" s="136" t="str">
        <f t="shared" si="62"/>
        <v/>
      </c>
      <c r="AC120" s="136" t="str">
        <f t="shared" si="63"/>
        <v/>
      </c>
      <c r="AD120" s="136" t="str">
        <f t="shared" si="64"/>
        <v/>
      </c>
      <c r="AE120" s="136" t="str">
        <f t="shared" si="65"/>
        <v/>
      </c>
      <c r="AF120" s="141" t="str">
        <f t="shared" si="66"/>
        <v/>
      </c>
      <c r="AG120" s="136" t="str">
        <f t="shared" si="67"/>
        <v/>
      </c>
      <c r="AH120" s="144" t="str">
        <f t="shared" si="68"/>
        <v/>
      </c>
      <c r="AI120" s="144" t="str">
        <f>IF(AA120&lt;&gt;"",Υπολογισμοί!H115,"")</f>
        <v/>
      </c>
      <c r="AJ120" s="146" t="str">
        <f>IF(AA120&lt;&gt;"",'Γενικά Δεδομένα'!$I$4,"")</f>
        <v/>
      </c>
      <c r="AK120" s="144" t="str">
        <f t="shared" si="69"/>
        <v/>
      </c>
      <c r="AM120" s="160"/>
      <c r="AO120" s="159"/>
      <c r="AP120" s="148"/>
      <c r="AQ120" s="148"/>
      <c r="AR120" s="148"/>
      <c r="AS120" s="141"/>
      <c r="AT120" s="140"/>
      <c r="AU120" s="140"/>
      <c r="AW120" s="148"/>
      <c r="AX120" s="140"/>
      <c r="AY120" s="140"/>
      <c r="AZ120" s="140"/>
      <c r="BB120" s="139" t="str">
        <f>IF('Λοιπός Εξοπλισμός'!A115&lt;&gt;"",'Λοιπός Εξοπλισμός'!A115,"")</f>
        <v/>
      </c>
      <c r="BC120" s="137" t="str">
        <f>IF('Λοιπός Εξοπλισμός'!B115&lt;&gt;"",'Λοιπός Εξοπλισμός'!B115,"")</f>
        <v/>
      </c>
      <c r="BD120" s="137" t="str">
        <f>IF('Λοιπός Εξοπλισμός'!C115&lt;&gt;"",'Λοιπός Εξοπλισμός'!C115,"")</f>
        <v/>
      </c>
      <c r="BE120" s="137" t="str">
        <f>IF('Λοιπός Εξοπλισμός'!G115&lt;&gt;"",'Λοιπός Εξοπλισμός'!G115,"")</f>
        <v/>
      </c>
      <c r="BF120" s="137" t="str">
        <f>IF('Λοιπός Εξοπλισμός'!H115&lt;&gt;"",'Λοιπός Εξοπλισμός'!H115,"")</f>
        <v/>
      </c>
      <c r="BG120" s="362" t="str">
        <f t="shared" si="50"/>
        <v/>
      </c>
    </row>
    <row r="121" spans="1:59" x14ac:dyDescent="0.2">
      <c r="A121" s="139" t="str">
        <f>IF('Συμβατικά ΦΣ'!B116&lt;&gt;"",'Συμβατικά ΦΣ'!C116,"")</f>
        <v/>
      </c>
      <c r="B121" s="137" t="str">
        <f>IF('Συμβατικά ΦΣ'!B116&lt;&gt;"",'Συμβατικά ΦΣ'!I116,"")</f>
        <v/>
      </c>
      <c r="C121" s="140" t="str">
        <f>IF('Συμβατικά ΦΣ'!B116&lt;&gt;"",'Συμβατικά ΦΣ'!J116,"")</f>
        <v/>
      </c>
      <c r="D121" s="141" t="str">
        <f>IF('Συμβατικά ΦΣ'!B116&lt;&gt;"",'Συμβατικά ΦΣ'!L116,"")</f>
        <v/>
      </c>
      <c r="E121" s="137" t="str">
        <f>IF('Συμβατικά ΦΣ'!B116&lt;&gt;"",'Συμβατικά ΦΣ'!K116,"")</f>
        <v/>
      </c>
      <c r="G121" s="139" t="str">
        <f t="shared" si="51"/>
        <v/>
      </c>
      <c r="H121" s="136" t="str">
        <f t="shared" si="52"/>
        <v/>
      </c>
      <c r="I121" s="140" t="str">
        <f t="shared" si="53"/>
        <v/>
      </c>
      <c r="J121" s="141" t="str">
        <f t="shared" si="54"/>
        <v/>
      </c>
      <c r="K121" s="141" t="str">
        <f t="shared" si="55"/>
        <v/>
      </c>
      <c r="L121" s="140" t="str">
        <f>IF(G121&lt;&gt;"",'Γενικά Δεδομένα'!$I$6*365,"")</f>
        <v/>
      </c>
      <c r="M121" s="144" t="str">
        <f>IF(G121&lt;&gt;"",Υπολογισμοί!G116,"")</f>
        <v/>
      </c>
      <c r="N121" s="145" t="str">
        <f>IF(G121&lt;&gt;"",'Γενικά Δεδομένα'!$I$4,"")</f>
        <v/>
      </c>
      <c r="O121" s="144" t="str">
        <f>IF(G121&lt;&gt;"",M121*'Γενικά Δεδομένα'!$I$4,"")</f>
        <v/>
      </c>
      <c r="Q121" s="155" t="str">
        <f t="shared" si="56"/>
        <v/>
      </c>
      <c r="R121" s="156" t="str">
        <f t="shared" si="57"/>
        <v/>
      </c>
      <c r="S121" s="157" t="str">
        <f t="shared" si="58"/>
        <v/>
      </c>
      <c r="T121" s="158"/>
      <c r="U121" s="159" t="str">
        <f>IF(Q121&lt;&gt;"",'Νέα ΦΣ'!D116,"")</f>
        <v/>
      </c>
      <c r="V121" s="148" t="str">
        <f>IF(Q121&lt;&gt;"",'Νέα ΦΣ'!M116,"")</f>
        <v/>
      </c>
      <c r="W121" s="148" t="str">
        <f t="shared" si="59"/>
        <v/>
      </c>
      <c r="X121" s="148" t="str">
        <f>IF(Q121&lt;&gt;"",'Νέα ΦΣ'!O116,"")</f>
        <v/>
      </c>
      <c r="Y121" s="141" t="str">
        <f t="shared" si="60"/>
        <v/>
      </c>
      <c r="AA121" s="139" t="str">
        <f t="shared" si="61"/>
        <v/>
      </c>
      <c r="AB121" s="136" t="str">
        <f t="shared" si="62"/>
        <v/>
      </c>
      <c r="AC121" s="136" t="str">
        <f t="shared" si="63"/>
        <v/>
      </c>
      <c r="AD121" s="136" t="str">
        <f t="shared" si="64"/>
        <v/>
      </c>
      <c r="AE121" s="136" t="str">
        <f t="shared" si="65"/>
        <v/>
      </c>
      <c r="AF121" s="141" t="str">
        <f t="shared" si="66"/>
        <v/>
      </c>
      <c r="AG121" s="136" t="str">
        <f t="shared" si="67"/>
        <v/>
      </c>
      <c r="AH121" s="144" t="str">
        <f t="shared" si="68"/>
        <v/>
      </c>
      <c r="AI121" s="144" t="str">
        <f>IF(AA121&lt;&gt;"",Υπολογισμοί!H116,"")</f>
        <v/>
      </c>
      <c r="AJ121" s="146" t="str">
        <f>IF(AA121&lt;&gt;"",'Γενικά Δεδομένα'!$I$4,"")</f>
        <v/>
      </c>
      <c r="AK121" s="144" t="str">
        <f t="shared" si="69"/>
        <v/>
      </c>
      <c r="AM121" s="160"/>
      <c r="AO121" s="159"/>
      <c r="AP121" s="148"/>
      <c r="AQ121" s="148"/>
      <c r="AR121" s="148"/>
      <c r="AS121" s="141"/>
      <c r="AT121" s="140"/>
      <c r="AU121" s="140"/>
      <c r="AW121" s="148"/>
      <c r="AX121" s="140"/>
      <c r="AY121" s="140"/>
      <c r="AZ121" s="140"/>
      <c r="BB121" s="139" t="str">
        <f>IF('Λοιπός Εξοπλισμός'!A116&lt;&gt;"",'Λοιπός Εξοπλισμός'!A116,"")</f>
        <v/>
      </c>
      <c r="BC121" s="137" t="str">
        <f>IF('Λοιπός Εξοπλισμός'!B116&lt;&gt;"",'Λοιπός Εξοπλισμός'!B116,"")</f>
        <v/>
      </c>
      <c r="BD121" s="137" t="str">
        <f>IF('Λοιπός Εξοπλισμός'!C116&lt;&gt;"",'Λοιπός Εξοπλισμός'!C116,"")</f>
        <v/>
      </c>
      <c r="BE121" s="137" t="str">
        <f>IF('Λοιπός Εξοπλισμός'!G116&lt;&gt;"",'Λοιπός Εξοπλισμός'!G116,"")</f>
        <v/>
      </c>
      <c r="BF121" s="137" t="str">
        <f>IF('Λοιπός Εξοπλισμός'!H116&lt;&gt;"",'Λοιπός Εξοπλισμός'!H116,"")</f>
        <v/>
      </c>
      <c r="BG121" s="362" t="str">
        <f t="shared" si="50"/>
        <v/>
      </c>
    </row>
    <row r="122" spans="1:59" x14ac:dyDescent="0.2">
      <c r="A122" s="139" t="str">
        <f>IF('Συμβατικά ΦΣ'!B117&lt;&gt;"",'Συμβατικά ΦΣ'!C117,"")</f>
        <v/>
      </c>
      <c r="B122" s="137" t="str">
        <f>IF('Συμβατικά ΦΣ'!B117&lt;&gt;"",'Συμβατικά ΦΣ'!I117,"")</f>
        <v/>
      </c>
      <c r="C122" s="140" t="str">
        <f>IF('Συμβατικά ΦΣ'!B117&lt;&gt;"",'Συμβατικά ΦΣ'!J117,"")</f>
        <v/>
      </c>
      <c r="D122" s="141" t="str">
        <f>IF('Συμβατικά ΦΣ'!B117&lt;&gt;"",'Συμβατικά ΦΣ'!L117,"")</f>
        <v/>
      </c>
      <c r="E122" s="137" t="str">
        <f>IF('Συμβατικά ΦΣ'!B117&lt;&gt;"",'Συμβατικά ΦΣ'!K117,"")</f>
        <v/>
      </c>
      <c r="G122" s="139" t="str">
        <f t="shared" si="51"/>
        <v/>
      </c>
      <c r="H122" s="136" t="str">
        <f t="shared" si="52"/>
        <v/>
      </c>
      <c r="I122" s="140" t="str">
        <f t="shared" si="53"/>
        <v/>
      </c>
      <c r="J122" s="141" t="str">
        <f t="shared" si="54"/>
        <v/>
      </c>
      <c r="K122" s="141" t="str">
        <f t="shared" si="55"/>
        <v/>
      </c>
      <c r="L122" s="140" t="str">
        <f>IF(G122&lt;&gt;"",'Γενικά Δεδομένα'!$I$6*365,"")</f>
        <v/>
      </c>
      <c r="M122" s="144" t="str">
        <f>IF(G122&lt;&gt;"",Υπολογισμοί!G117,"")</f>
        <v/>
      </c>
      <c r="N122" s="145" t="str">
        <f>IF(G122&lt;&gt;"",'Γενικά Δεδομένα'!$I$4,"")</f>
        <v/>
      </c>
      <c r="O122" s="144" t="str">
        <f>IF(G122&lt;&gt;"",M122*'Γενικά Δεδομένα'!$I$4,"")</f>
        <v/>
      </c>
      <c r="Q122" s="155" t="str">
        <f t="shared" si="56"/>
        <v/>
      </c>
      <c r="R122" s="156" t="str">
        <f t="shared" si="57"/>
        <v/>
      </c>
      <c r="S122" s="157" t="str">
        <f t="shared" si="58"/>
        <v/>
      </c>
      <c r="T122" s="158"/>
      <c r="U122" s="159" t="str">
        <f>IF(Q122&lt;&gt;"",'Νέα ΦΣ'!D117,"")</f>
        <v/>
      </c>
      <c r="V122" s="148" t="str">
        <f>IF(Q122&lt;&gt;"",'Νέα ΦΣ'!M117,"")</f>
        <v/>
      </c>
      <c r="W122" s="148" t="str">
        <f t="shared" si="59"/>
        <v/>
      </c>
      <c r="X122" s="148" t="str">
        <f>IF(Q122&lt;&gt;"",'Νέα ΦΣ'!O117,"")</f>
        <v/>
      </c>
      <c r="Y122" s="141" t="str">
        <f t="shared" si="60"/>
        <v/>
      </c>
      <c r="AA122" s="139" t="str">
        <f t="shared" si="61"/>
        <v/>
      </c>
      <c r="AB122" s="136" t="str">
        <f t="shared" si="62"/>
        <v/>
      </c>
      <c r="AC122" s="136" t="str">
        <f t="shared" si="63"/>
        <v/>
      </c>
      <c r="AD122" s="136" t="str">
        <f t="shared" si="64"/>
        <v/>
      </c>
      <c r="AE122" s="136" t="str">
        <f t="shared" si="65"/>
        <v/>
      </c>
      <c r="AF122" s="141" t="str">
        <f t="shared" si="66"/>
        <v/>
      </c>
      <c r="AG122" s="136" t="str">
        <f t="shared" si="67"/>
        <v/>
      </c>
      <c r="AH122" s="144" t="str">
        <f t="shared" si="68"/>
        <v/>
      </c>
      <c r="AI122" s="144" t="str">
        <f>IF(AA122&lt;&gt;"",Υπολογισμοί!H117,"")</f>
        <v/>
      </c>
      <c r="AJ122" s="146" t="str">
        <f>IF(AA122&lt;&gt;"",'Γενικά Δεδομένα'!$I$4,"")</f>
        <v/>
      </c>
      <c r="AK122" s="144" t="str">
        <f t="shared" si="69"/>
        <v/>
      </c>
      <c r="AM122" s="160"/>
      <c r="AO122" s="159"/>
      <c r="AP122" s="148"/>
      <c r="AQ122" s="148"/>
      <c r="AR122" s="148"/>
      <c r="AS122" s="141"/>
      <c r="AT122" s="140"/>
      <c r="AU122" s="140"/>
      <c r="AW122" s="148"/>
      <c r="AX122" s="140"/>
      <c r="AY122" s="140"/>
      <c r="AZ122" s="140"/>
      <c r="BB122" s="139" t="str">
        <f>IF('Λοιπός Εξοπλισμός'!A117&lt;&gt;"",'Λοιπός Εξοπλισμός'!A117,"")</f>
        <v/>
      </c>
      <c r="BC122" s="137" t="str">
        <f>IF('Λοιπός Εξοπλισμός'!B117&lt;&gt;"",'Λοιπός Εξοπλισμός'!B117,"")</f>
        <v/>
      </c>
      <c r="BD122" s="137" t="str">
        <f>IF('Λοιπός Εξοπλισμός'!C117&lt;&gt;"",'Λοιπός Εξοπλισμός'!C117,"")</f>
        <v/>
      </c>
      <c r="BE122" s="137" t="str">
        <f>IF('Λοιπός Εξοπλισμός'!G117&lt;&gt;"",'Λοιπός Εξοπλισμός'!G117,"")</f>
        <v/>
      </c>
      <c r="BF122" s="137" t="str">
        <f>IF('Λοιπός Εξοπλισμός'!H117&lt;&gt;"",'Λοιπός Εξοπλισμός'!H117,"")</f>
        <v/>
      </c>
      <c r="BG122" s="362" t="str">
        <f t="shared" si="50"/>
        <v/>
      </c>
    </row>
    <row r="123" spans="1:59" x14ac:dyDescent="0.2">
      <c r="A123" s="139" t="str">
        <f>IF('Συμβατικά ΦΣ'!B118&lt;&gt;"",'Συμβατικά ΦΣ'!C118,"")</f>
        <v/>
      </c>
      <c r="B123" s="137" t="str">
        <f>IF('Συμβατικά ΦΣ'!B118&lt;&gt;"",'Συμβατικά ΦΣ'!I118,"")</f>
        <v/>
      </c>
      <c r="C123" s="140" t="str">
        <f>IF('Συμβατικά ΦΣ'!B118&lt;&gt;"",'Συμβατικά ΦΣ'!J118,"")</f>
        <v/>
      </c>
      <c r="D123" s="141" t="str">
        <f>IF('Συμβατικά ΦΣ'!B118&lt;&gt;"",'Συμβατικά ΦΣ'!L118,"")</f>
        <v/>
      </c>
      <c r="E123" s="137" t="str">
        <f>IF('Συμβατικά ΦΣ'!B118&lt;&gt;"",'Συμβατικά ΦΣ'!K118,"")</f>
        <v/>
      </c>
      <c r="G123" s="139" t="str">
        <f t="shared" si="51"/>
        <v/>
      </c>
      <c r="H123" s="136" t="str">
        <f t="shared" si="52"/>
        <v/>
      </c>
      <c r="I123" s="140" t="str">
        <f t="shared" si="53"/>
        <v/>
      </c>
      <c r="J123" s="141" t="str">
        <f t="shared" si="54"/>
        <v/>
      </c>
      <c r="K123" s="141" t="str">
        <f t="shared" si="55"/>
        <v/>
      </c>
      <c r="L123" s="140" t="str">
        <f>IF(G123&lt;&gt;"",'Γενικά Δεδομένα'!$I$6*365,"")</f>
        <v/>
      </c>
      <c r="M123" s="144" t="str">
        <f>IF(G123&lt;&gt;"",Υπολογισμοί!G118,"")</f>
        <v/>
      </c>
      <c r="N123" s="145" t="str">
        <f>IF(G123&lt;&gt;"",'Γενικά Δεδομένα'!$I$4,"")</f>
        <v/>
      </c>
      <c r="O123" s="144" t="str">
        <f>IF(G123&lt;&gt;"",M123*'Γενικά Δεδομένα'!$I$4,"")</f>
        <v/>
      </c>
      <c r="Q123" s="155" t="str">
        <f t="shared" si="56"/>
        <v/>
      </c>
      <c r="R123" s="156" t="str">
        <f t="shared" si="57"/>
        <v/>
      </c>
      <c r="S123" s="157" t="str">
        <f t="shared" si="58"/>
        <v/>
      </c>
      <c r="T123" s="158"/>
      <c r="U123" s="159" t="str">
        <f>IF(Q123&lt;&gt;"",'Νέα ΦΣ'!D118,"")</f>
        <v/>
      </c>
      <c r="V123" s="148" t="str">
        <f>IF(Q123&lt;&gt;"",'Νέα ΦΣ'!M118,"")</f>
        <v/>
      </c>
      <c r="W123" s="148" t="str">
        <f t="shared" si="59"/>
        <v/>
      </c>
      <c r="X123" s="148" t="str">
        <f>IF(Q123&lt;&gt;"",'Νέα ΦΣ'!O118,"")</f>
        <v/>
      </c>
      <c r="Y123" s="141" t="str">
        <f t="shared" si="60"/>
        <v/>
      </c>
      <c r="AA123" s="139" t="str">
        <f t="shared" si="61"/>
        <v/>
      </c>
      <c r="AB123" s="136" t="str">
        <f t="shared" si="62"/>
        <v/>
      </c>
      <c r="AC123" s="136" t="str">
        <f t="shared" si="63"/>
        <v/>
      </c>
      <c r="AD123" s="136" t="str">
        <f t="shared" si="64"/>
        <v/>
      </c>
      <c r="AE123" s="136" t="str">
        <f t="shared" si="65"/>
        <v/>
      </c>
      <c r="AF123" s="141" t="str">
        <f t="shared" si="66"/>
        <v/>
      </c>
      <c r="AG123" s="136" t="str">
        <f t="shared" si="67"/>
        <v/>
      </c>
      <c r="AH123" s="144" t="str">
        <f t="shared" si="68"/>
        <v/>
      </c>
      <c r="AI123" s="144" t="str">
        <f>IF(AA123&lt;&gt;"",Υπολογισμοί!H118,"")</f>
        <v/>
      </c>
      <c r="AJ123" s="146" t="str">
        <f>IF(AA123&lt;&gt;"",'Γενικά Δεδομένα'!$I$4,"")</f>
        <v/>
      </c>
      <c r="AK123" s="144" t="str">
        <f t="shared" si="69"/>
        <v/>
      </c>
      <c r="AM123" s="160"/>
      <c r="AO123" s="159"/>
      <c r="AP123" s="148"/>
      <c r="AQ123" s="148"/>
      <c r="AR123" s="148"/>
      <c r="AS123" s="141"/>
      <c r="AT123" s="140"/>
      <c r="AU123" s="140"/>
      <c r="AW123" s="148"/>
      <c r="AX123" s="140"/>
      <c r="AY123" s="140"/>
      <c r="AZ123" s="140"/>
      <c r="BB123" s="139" t="str">
        <f>IF('Λοιπός Εξοπλισμός'!A118&lt;&gt;"",'Λοιπός Εξοπλισμός'!A118,"")</f>
        <v/>
      </c>
      <c r="BC123" s="137" t="str">
        <f>IF('Λοιπός Εξοπλισμός'!B118&lt;&gt;"",'Λοιπός Εξοπλισμός'!B118,"")</f>
        <v/>
      </c>
      <c r="BD123" s="137" t="str">
        <f>IF('Λοιπός Εξοπλισμός'!C118&lt;&gt;"",'Λοιπός Εξοπλισμός'!C118,"")</f>
        <v/>
      </c>
      <c r="BE123" s="137" t="str">
        <f>IF('Λοιπός Εξοπλισμός'!G118&lt;&gt;"",'Λοιπός Εξοπλισμός'!G118,"")</f>
        <v/>
      </c>
      <c r="BF123" s="137" t="str">
        <f>IF('Λοιπός Εξοπλισμός'!H118&lt;&gt;"",'Λοιπός Εξοπλισμός'!H118,"")</f>
        <v/>
      </c>
      <c r="BG123" s="362" t="str">
        <f t="shared" si="50"/>
        <v/>
      </c>
    </row>
    <row r="124" spans="1:59" x14ac:dyDescent="0.2">
      <c r="A124" s="139" t="str">
        <f>IF('Συμβατικά ΦΣ'!B119&lt;&gt;"",'Συμβατικά ΦΣ'!C119,"")</f>
        <v/>
      </c>
      <c r="B124" s="137" t="str">
        <f>IF('Συμβατικά ΦΣ'!B119&lt;&gt;"",'Συμβατικά ΦΣ'!I119,"")</f>
        <v/>
      </c>
      <c r="C124" s="140" t="str">
        <f>IF('Συμβατικά ΦΣ'!B119&lt;&gt;"",'Συμβατικά ΦΣ'!J119,"")</f>
        <v/>
      </c>
      <c r="D124" s="141" t="str">
        <f>IF('Συμβατικά ΦΣ'!B119&lt;&gt;"",'Συμβατικά ΦΣ'!L119,"")</f>
        <v/>
      </c>
      <c r="E124" s="137" t="str">
        <f>IF('Συμβατικά ΦΣ'!B119&lt;&gt;"",'Συμβατικά ΦΣ'!K119,"")</f>
        <v/>
      </c>
      <c r="G124" s="139" t="str">
        <f t="shared" si="51"/>
        <v/>
      </c>
      <c r="H124" s="136" t="str">
        <f t="shared" si="52"/>
        <v/>
      </c>
      <c r="I124" s="140" t="str">
        <f t="shared" si="53"/>
        <v/>
      </c>
      <c r="J124" s="141" t="str">
        <f t="shared" si="54"/>
        <v/>
      </c>
      <c r="K124" s="141" t="str">
        <f t="shared" si="55"/>
        <v/>
      </c>
      <c r="L124" s="140" t="str">
        <f>IF(G124&lt;&gt;"",'Γενικά Δεδομένα'!$I$6*365,"")</f>
        <v/>
      </c>
      <c r="M124" s="144" t="str">
        <f>IF(G124&lt;&gt;"",Υπολογισμοί!G119,"")</f>
        <v/>
      </c>
      <c r="N124" s="145" t="str">
        <f>IF(G124&lt;&gt;"",'Γενικά Δεδομένα'!$I$4,"")</f>
        <v/>
      </c>
      <c r="O124" s="144" t="str">
        <f>IF(G124&lt;&gt;"",M124*'Γενικά Δεδομένα'!$I$4,"")</f>
        <v/>
      </c>
      <c r="Q124" s="155" t="str">
        <f t="shared" si="56"/>
        <v/>
      </c>
      <c r="R124" s="156" t="str">
        <f t="shared" si="57"/>
        <v/>
      </c>
      <c r="S124" s="157" t="str">
        <f t="shared" si="58"/>
        <v/>
      </c>
      <c r="T124" s="158"/>
      <c r="U124" s="159" t="str">
        <f>IF(Q124&lt;&gt;"",'Νέα ΦΣ'!D119,"")</f>
        <v/>
      </c>
      <c r="V124" s="148" t="str">
        <f>IF(Q124&lt;&gt;"",'Νέα ΦΣ'!M119,"")</f>
        <v/>
      </c>
      <c r="W124" s="148" t="str">
        <f t="shared" si="59"/>
        <v/>
      </c>
      <c r="X124" s="148" t="str">
        <f>IF(Q124&lt;&gt;"",'Νέα ΦΣ'!O119,"")</f>
        <v/>
      </c>
      <c r="Y124" s="141" t="str">
        <f t="shared" si="60"/>
        <v/>
      </c>
      <c r="AA124" s="139" t="str">
        <f t="shared" si="61"/>
        <v/>
      </c>
      <c r="AB124" s="136" t="str">
        <f t="shared" si="62"/>
        <v/>
      </c>
      <c r="AC124" s="136" t="str">
        <f t="shared" si="63"/>
        <v/>
      </c>
      <c r="AD124" s="136" t="str">
        <f t="shared" si="64"/>
        <v/>
      </c>
      <c r="AE124" s="136" t="str">
        <f t="shared" si="65"/>
        <v/>
      </c>
      <c r="AF124" s="141" t="str">
        <f t="shared" si="66"/>
        <v/>
      </c>
      <c r="AG124" s="136" t="str">
        <f t="shared" si="67"/>
        <v/>
      </c>
      <c r="AH124" s="144" t="str">
        <f t="shared" si="68"/>
        <v/>
      </c>
      <c r="AI124" s="144" t="str">
        <f>IF(AA124&lt;&gt;"",Υπολογισμοί!H119,"")</f>
        <v/>
      </c>
      <c r="AJ124" s="146" t="str">
        <f>IF(AA124&lt;&gt;"",'Γενικά Δεδομένα'!$I$4,"")</f>
        <v/>
      </c>
      <c r="AK124" s="144" t="str">
        <f t="shared" si="69"/>
        <v/>
      </c>
      <c r="AM124" s="160"/>
      <c r="AO124" s="159"/>
      <c r="AP124" s="148"/>
      <c r="AQ124" s="148"/>
      <c r="AR124" s="148"/>
      <c r="AS124" s="141"/>
      <c r="AT124" s="140"/>
      <c r="AU124" s="140"/>
      <c r="AW124" s="148"/>
      <c r="AX124" s="140"/>
      <c r="AY124" s="140"/>
      <c r="AZ124" s="140"/>
      <c r="BB124" s="139" t="str">
        <f>IF('Λοιπός Εξοπλισμός'!A119&lt;&gt;"",'Λοιπός Εξοπλισμός'!A119,"")</f>
        <v/>
      </c>
      <c r="BC124" s="137" t="str">
        <f>IF('Λοιπός Εξοπλισμός'!B119&lt;&gt;"",'Λοιπός Εξοπλισμός'!B119,"")</f>
        <v/>
      </c>
      <c r="BD124" s="137" t="str">
        <f>IF('Λοιπός Εξοπλισμός'!C119&lt;&gt;"",'Λοιπός Εξοπλισμός'!C119,"")</f>
        <v/>
      </c>
      <c r="BE124" s="137" t="str">
        <f>IF('Λοιπός Εξοπλισμός'!G119&lt;&gt;"",'Λοιπός Εξοπλισμός'!G119,"")</f>
        <v/>
      </c>
      <c r="BF124" s="137" t="str">
        <f>IF('Λοιπός Εξοπλισμός'!H119&lt;&gt;"",'Λοιπός Εξοπλισμός'!H119,"")</f>
        <v/>
      </c>
      <c r="BG124" s="362" t="str">
        <f t="shared" si="50"/>
        <v/>
      </c>
    </row>
    <row r="125" spans="1:59" x14ac:dyDescent="0.2">
      <c r="A125" s="139" t="str">
        <f>IF('Συμβατικά ΦΣ'!B120&lt;&gt;"",'Συμβατικά ΦΣ'!C120,"")</f>
        <v/>
      </c>
      <c r="B125" s="137" t="str">
        <f>IF('Συμβατικά ΦΣ'!B120&lt;&gt;"",'Συμβατικά ΦΣ'!I120,"")</f>
        <v/>
      </c>
      <c r="C125" s="140" t="str">
        <f>IF('Συμβατικά ΦΣ'!B120&lt;&gt;"",'Συμβατικά ΦΣ'!J120,"")</f>
        <v/>
      </c>
      <c r="D125" s="141" t="str">
        <f>IF('Συμβατικά ΦΣ'!B120&lt;&gt;"",'Συμβατικά ΦΣ'!L120,"")</f>
        <v/>
      </c>
      <c r="E125" s="137" t="str">
        <f>IF('Συμβατικά ΦΣ'!B120&lt;&gt;"",'Συμβατικά ΦΣ'!K120,"")</f>
        <v/>
      </c>
      <c r="G125" s="139" t="str">
        <f t="shared" si="51"/>
        <v/>
      </c>
      <c r="H125" s="136" t="str">
        <f t="shared" si="52"/>
        <v/>
      </c>
      <c r="I125" s="140" t="str">
        <f t="shared" si="53"/>
        <v/>
      </c>
      <c r="J125" s="141" t="str">
        <f t="shared" si="54"/>
        <v/>
      </c>
      <c r="K125" s="141" t="str">
        <f t="shared" si="55"/>
        <v/>
      </c>
      <c r="L125" s="140" t="str">
        <f>IF(G125&lt;&gt;"",'Γενικά Δεδομένα'!$I$6*365,"")</f>
        <v/>
      </c>
      <c r="M125" s="144" t="str">
        <f>IF(G125&lt;&gt;"",Υπολογισμοί!G120,"")</f>
        <v/>
      </c>
      <c r="N125" s="145" t="str">
        <f>IF(G125&lt;&gt;"",'Γενικά Δεδομένα'!$I$4,"")</f>
        <v/>
      </c>
      <c r="O125" s="144" t="str">
        <f>IF(G125&lt;&gt;"",M125*'Γενικά Δεδομένα'!$I$4,"")</f>
        <v/>
      </c>
      <c r="Q125" s="155" t="str">
        <f t="shared" si="56"/>
        <v/>
      </c>
      <c r="R125" s="156" t="str">
        <f t="shared" si="57"/>
        <v/>
      </c>
      <c r="S125" s="157" t="str">
        <f t="shared" si="58"/>
        <v/>
      </c>
      <c r="T125" s="158"/>
      <c r="U125" s="159" t="str">
        <f>IF(Q125&lt;&gt;"",'Νέα ΦΣ'!D120,"")</f>
        <v/>
      </c>
      <c r="V125" s="148" t="str">
        <f>IF(Q125&lt;&gt;"",'Νέα ΦΣ'!M120,"")</f>
        <v/>
      </c>
      <c r="W125" s="148" t="str">
        <f t="shared" si="59"/>
        <v/>
      </c>
      <c r="X125" s="148" t="str">
        <f>IF(Q125&lt;&gt;"",'Νέα ΦΣ'!O120,"")</f>
        <v/>
      </c>
      <c r="Y125" s="141" t="str">
        <f t="shared" si="60"/>
        <v/>
      </c>
      <c r="AA125" s="139" t="str">
        <f t="shared" si="61"/>
        <v/>
      </c>
      <c r="AB125" s="136" t="str">
        <f t="shared" si="62"/>
        <v/>
      </c>
      <c r="AC125" s="136" t="str">
        <f t="shared" si="63"/>
        <v/>
      </c>
      <c r="AD125" s="136" t="str">
        <f t="shared" si="64"/>
        <v/>
      </c>
      <c r="AE125" s="136" t="str">
        <f t="shared" si="65"/>
        <v/>
      </c>
      <c r="AF125" s="141" t="str">
        <f t="shared" si="66"/>
        <v/>
      </c>
      <c r="AG125" s="136" t="str">
        <f t="shared" si="67"/>
        <v/>
      </c>
      <c r="AH125" s="144" t="str">
        <f t="shared" si="68"/>
        <v/>
      </c>
      <c r="AI125" s="144" t="str">
        <f>IF(AA125&lt;&gt;"",Υπολογισμοί!H120,"")</f>
        <v/>
      </c>
      <c r="AJ125" s="146" t="str">
        <f>IF(AA125&lt;&gt;"",'Γενικά Δεδομένα'!$I$4,"")</f>
        <v/>
      </c>
      <c r="AK125" s="144" t="str">
        <f t="shared" si="69"/>
        <v/>
      </c>
      <c r="AM125" s="160"/>
      <c r="AO125" s="159"/>
      <c r="AP125" s="148"/>
      <c r="AQ125" s="148"/>
      <c r="AR125" s="148"/>
      <c r="AS125" s="141"/>
      <c r="AT125" s="140"/>
      <c r="AU125" s="140"/>
      <c r="AW125" s="148"/>
      <c r="AX125" s="140"/>
      <c r="AY125" s="140"/>
      <c r="AZ125" s="140"/>
      <c r="BB125" s="139" t="str">
        <f>IF('Λοιπός Εξοπλισμός'!A120&lt;&gt;"",'Λοιπός Εξοπλισμός'!A120,"")</f>
        <v/>
      </c>
      <c r="BC125" s="137" t="str">
        <f>IF('Λοιπός Εξοπλισμός'!B120&lt;&gt;"",'Λοιπός Εξοπλισμός'!B120,"")</f>
        <v/>
      </c>
      <c r="BD125" s="137" t="str">
        <f>IF('Λοιπός Εξοπλισμός'!C120&lt;&gt;"",'Λοιπός Εξοπλισμός'!C120,"")</f>
        <v/>
      </c>
      <c r="BE125" s="137" t="str">
        <f>IF('Λοιπός Εξοπλισμός'!G120&lt;&gt;"",'Λοιπός Εξοπλισμός'!G120,"")</f>
        <v/>
      </c>
      <c r="BF125" s="137" t="str">
        <f>IF('Λοιπός Εξοπλισμός'!H120&lt;&gt;"",'Λοιπός Εξοπλισμός'!H120,"")</f>
        <v/>
      </c>
      <c r="BG125" s="362" t="str">
        <f t="shared" si="50"/>
        <v/>
      </c>
    </row>
    <row r="126" spans="1:59" x14ac:dyDescent="0.2">
      <c r="A126" s="139" t="str">
        <f>IF('Συμβατικά ΦΣ'!B121&lt;&gt;"",'Συμβατικά ΦΣ'!C121,"")</f>
        <v/>
      </c>
      <c r="B126" s="137" t="str">
        <f>IF('Συμβατικά ΦΣ'!B121&lt;&gt;"",'Συμβατικά ΦΣ'!I121,"")</f>
        <v/>
      </c>
      <c r="C126" s="140" t="str">
        <f>IF('Συμβατικά ΦΣ'!B121&lt;&gt;"",'Συμβατικά ΦΣ'!J121,"")</f>
        <v/>
      </c>
      <c r="D126" s="141" t="str">
        <f>IF('Συμβατικά ΦΣ'!B121&lt;&gt;"",'Συμβατικά ΦΣ'!L121,"")</f>
        <v/>
      </c>
      <c r="E126" s="137" t="str">
        <f>IF('Συμβατικά ΦΣ'!B121&lt;&gt;"",'Συμβατικά ΦΣ'!K121,"")</f>
        <v/>
      </c>
      <c r="G126" s="139" t="str">
        <f t="shared" si="51"/>
        <v/>
      </c>
      <c r="H126" s="136" t="str">
        <f t="shared" si="52"/>
        <v/>
      </c>
      <c r="I126" s="140" t="str">
        <f t="shared" si="53"/>
        <v/>
      </c>
      <c r="J126" s="141" t="str">
        <f t="shared" si="54"/>
        <v/>
      </c>
      <c r="K126" s="141" t="str">
        <f t="shared" si="55"/>
        <v/>
      </c>
      <c r="L126" s="140" t="str">
        <f>IF(G126&lt;&gt;"",'Γενικά Δεδομένα'!$I$6*365,"")</f>
        <v/>
      </c>
      <c r="M126" s="144" t="str">
        <f>IF(G126&lt;&gt;"",Υπολογισμοί!G121,"")</f>
        <v/>
      </c>
      <c r="N126" s="145" t="str">
        <f>IF(G126&lt;&gt;"",'Γενικά Δεδομένα'!$I$4,"")</f>
        <v/>
      </c>
      <c r="O126" s="144" t="str">
        <f>IF(G126&lt;&gt;"",M126*'Γενικά Δεδομένα'!$I$4,"")</f>
        <v/>
      </c>
      <c r="Q126" s="155" t="str">
        <f t="shared" si="56"/>
        <v/>
      </c>
      <c r="R126" s="156" t="str">
        <f t="shared" si="57"/>
        <v/>
      </c>
      <c r="S126" s="157" t="str">
        <f t="shared" si="58"/>
        <v/>
      </c>
      <c r="T126" s="158"/>
      <c r="U126" s="159" t="str">
        <f>IF(Q126&lt;&gt;"",'Νέα ΦΣ'!D121,"")</f>
        <v/>
      </c>
      <c r="V126" s="148" t="str">
        <f>IF(Q126&lt;&gt;"",'Νέα ΦΣ'!M121,"")</f>
        <v/>
      </c>
      <c r="W126" s="148" t="str">
        <f t="shared" si="59"/>
        <v/>
      </c>
      <c r="X126" s="148" t="str">
        <f>IF(Q126&lt;&gt;"",'Νέα ΦΣ'!O121,"")</f>
        <v/>
      </c>
      <c r="Y126" s="141" t="str">
        <f t="shared" si="60"/>
        <v/>
      </c>
      <c r="AA126" s="139" t="str">
        <f t="shared" si="61"/>
        <v/>
      </c>
      <c r="AB126" s="136" t="str">
        <f t="shared" si="62"/>
        <v/>
      </c>
      <c r="AC126" s="136" t="str">
        <f t="shared" si="63"/>
        <v/>
      </c>
      <c r="AD126" s="136" t="str">
        <f t="shared" si="64"/>
        <v/>
      </c>
      <c r="AE126" s="136" t="str">
        <f t="shared" si="65"/>
        <v/>
      </c>
      <c r="AF126" s="141" t="str">
        <f t="shared" si="66"/>
        <v/>
      </c>
      <c r="AG126" s="136" t="str">
        <f t="shared" si="67"/>
        <v/>
      </c>
      <c r="AH126" s="144" t="str">
        <f t="shared" si="68"/>
        <v/>
      </c>
      <c r="AI126" s="144" t="str">
        <f>IF(AA126&lt;&gt;"",Υπολογισμοί!H121,"")</f>
        <v/>
      </c>
      <c r="AJ126" s="146" t="str">
        <f>IF(AA126&lt;&gt;"",'Γενικά Δεδομένα'!$I$4,"")</f>
        <v/>
      </c>
      <c r="AK126" s="144" t="str">
        <f t="shared" si="69"/>
        <v/>
      </c>
      <c r="AM126" s="160"/>
      <c r="AO126" s="159"/>
      <c r="AP126" s="148"/>
      <c r="AQ126" s="148"/>
      <c r="AR126" s="148"/>
      <c r="AS126" s="141"/>
      <c r="AT126" s="140"/>
      <c r="AU126" s="140"/>
      <c r="AW126" s="148"/>
      <c r="AX126" s="140"/>
      <c r="AY126" s="140"/>
      <c r="AZ126" s="140"/>
      <c r="BB126" s="139" t="str">
        <f>IF('Λοιπός Εξοπλισμός'!A121&lt;&gt;"",'Λοιπός Εξοπλισμός'!A121,"")</f>
        <v/>
      </c>
      <c r="BC126" s="137" t="str">
        <f>IF('Λοιπός Εξοπλισμός'!B121&lt;&gt;"",'Λοιπός Εξοπλισμός'!B121,"")</f>
        <v/>
      </c>
      <c r="BD126" s="137" t="str">
        <f>IF('Λοιπός Εξοπλισμός'!C121&lt;&gt;"",'Λοιπός Εξοπλισμός'!C121,"")</f>
        <v/>
      </c>
      <c r="BE126" s="137" t="str">
        <f>IF('Λοιπός Εξοπλισμός'!G121&lt;&gt;"",'Λοιπός Εξοπλισμός'!G121,"")</f>
        <v/>
      </c>
      <c r="BF126" s="137" t="str">
        <f>IF('Λοιπός Εξοπλισμός'!H121&lt;&gt;"",'Λοιπός Εξοπλισμός'!H121,"")</f>
        <v/>
      </c>
      <c r="BG126" s="362" t="str">
        <f t="shared" si="50"/>
        <v/>
      </c>
    </row>
    <row r="127" spans="1:59" x14ac:dyDescent="0.2">
      <c r="A127" s="139" t="str">
        <f>IF('Συμβατικά ΦΣ'!B122&lt;&gt;"",'Συμβατικά ΦΣ'!C122,"")</f>
        <v/>
      </c>
      <c r="B127" s="137" t="str">
        <f>IF('Συμβατικά ΦΣ'!B122&lt;&gt;"",'Συμβατικά ΦΣ'!I122,"")</f>
        <v/>
      </c>
      <c r="C127" s="140" t="str">
        <f>IF('Συμβατικά ΦΣ'!B122&lt;&gt;"",'Συμβατικά ΦΣ'!J122,"")</f>
        <v/>
      </c>
      <c r="D127" s="141" t="str">
        <f>IF('Συμβατικά ΦΣ'!B122&lt;&gt;"",'Συμβατικά ΦΣ'!L122,"")</f>
        <v/>
      </c>
      <c r="E127" s="137" t="str">
        <f>IF('Συμβατικά ΦΣ'!B122&lt;&gt;"",'Συμβατικά ΦΣ'!K122,"")</f>
        <v/>
      </c>
      <c r="G127" s="139" t="str">
        <f t="shared" si="51"/>
        <v/>
      </c>
      <c r="H127" s="136" t="str">
        <f t="shared" si="52"/>
        <v/>
      </c>
      <c r="I127" s="140" t="str">
        <f t="shared" si="53"/>
        <v/>
      </c>
      <c r="J127" s="141" t="str">
        <f t="shared" si="54"/>
        <v/>
      </c>
      <c r="K127" s="141" t="str">
        <f t="shared" si="55"/>
        <v/>
      </c>
      <c r="L127" s="140" t="str">
        <f>IF(G127&lt;&gt;"",'Γενικά Δεδομένα'!$I$6*365,"")</f>
        <v/>
      </c>
      <c r="M127" s="144" t="str">
        <f>IF(G127&lt;&gt;"",Υπολογισμοί!G122,"")</f>
        <v/>
      </c>
      <c r="N127" s="145" t="str">
        <f>IF(G127&lt;&gt;"",'Γενικά Δεδομένα'!$I$4,"")</f>
        <v/>
      </c>
      <c r="O127" s="144" t="str">
        <f>IF(G127&lt;&gt;"",M127*'Γενικά Δεδομένα'!$I$4,"")</f>
        <v/>
      </c>
      <c r="Q127" s="155" t="str">
        <f t="shared" si="56"/>
        <v/>
      </c>
      <c r="R127" s="156" t="str">
        <f t="shared" si="57"/>
        <v/>
      </c>
      <c r="S127" s="157" t="str">
        <f t="shared" si="58"/>
        <v/>
      </c>
      <c r="T127" s="158"/>
      <c r="U127" s="159" t="str">
        <f>IF(Q127&lt;&gt;"",'Νέα ΦΣ'!D122,"")</f>
        <v/>
      </c>
      <c r="V127" s="148" t="str">
        <f>IF(Q127&lt;&gt;"",'Νέα ΦΣ'!M122,"")</f>
        <v/>
      </c>
      <c r="W127" s="148" t="str">
        <f t="shared" si="59"/>
        <v/>
      </c>
      <c r="X127" s="148" t="str">
        <f>IF(Q127&lt;&gt;"",'Νέα ΦΣ'!O122,"")</f>
        <v/>
      </c>
      <c r="Y127" s="141" t="str">
        <f t="shared" si="60"/>
        <v/>
      </c>
      <c r="AA127" s="139" t="str">
        <f t="shared" si="61"/>
        <v/>
      </c>
      <c r="AB127" s="136" t="str">
        <f t="shared" si="62"/>
        <v/>
      </c>
      <c r="AC127" s="136" t="str">
        <f t="shared" si="63"/>
        <v/>
      </c>
      <c r="AD127" s="136" t="str">
        <f t="shared" si="64"/>
        <v/>
      </c>
      <c r="AE127" s="136" t="str">
        <f t="shared" si="65"/>
        <v/>
      </c>
      <c r="AF127" s="141" t="str">
        <f t="shared" si="66"/>
        <v/>
      </c>
      <c r="AG127" s="136" t="str">
        <f t="shared" si="67"/>
        <v/>
      </c>
      <c r="AH127" s="144" t="str">
        <f t="shared" si="68"/>
        <v/>
      </c>
      <c r="AI127" s="144" t="str">
        <f>IF(AA127&lt;&gt;"",Υπολογισμοί!H122,"")</f>
        <v/>
      </c>
      <c r="AJ127" s="146" t="str">
        <f>IF(AA127&lt;&gt;"",'Γενικά Δεδομένα'!$I$4,"")</f>
        <v/>
      </c>
      <c r="AK127" s="144" t="str">
        <f t="shared" si="69"/>
        <v/>
      </c>
      <c r="AM127" s="160"/>
      <c r="AO127" s="159"/>
      <c r="AP127" s="148"/>
      <c r="AQ127" s="148"/>
      <c r="AR127" s="148"/>
      <c r="AS127" s="141"/>
      <c r="AT127" s="140"/>
      <c r="AU127" s="140"/>
      <c r="AW127" s="148"/>
      <c r="AX127" s="140"/>
      <c r="AY127" s="140"/>
      <c r="AZ127" s="140"/>
      <c r="BB127" s="139" t="str">
        <f>IF('Λοιπός Εξοπλισμός'!A122&lt;&gt;"",'Λοιπός Εξοπλισμός'!A122,"")</f>
        <v/>
      </c>
      <c r="BC127" s="137" t="str">
        <f>IF('Λοιπός Εξοπλισμός'!B122&lt;&gt;"",'Λοιπός Εξοπλισμός'!B122,"")</f>
        <v/>
      </c>
      <c r="BD127" s="137" t="str">
        <f>IF('Λοιπός Εξοπλισμός'!C122&lt;&gt;"",'Λοιπός Εξοπλισμός'!C122,"")</f>
        <v/>
      </c>
      <c r="BE127" s="137" t="str">
        <f>IF('Λοιπός Εξοπλισμός'!G122&lt;&gt;"",'Λοιπός Εξοπλισμός'!G122,"")</f>
        <v/>
      </c>
      <c r="BF127" s="137" t="str">
        <f>IF('Λοιπός Εξοπλισμός'!H122&lt;&gt;"",'Λοιπός Εξοπλισμός'!H122,"")</f>
        <v/>
      </c>
      <c r="BG127" s="362" t="str">
        <f t="shared" si="50"/>
        <v/>
      </c>
    </row>
    <row r="128" spans="1:59" x14ac:dyDescent="0.2">
      <c r="A128" s="139" t="str">
        <f>IF('Συμβατικά ΦΣ'!B123&lt;&gt;"",'Συμβατικά ΦΣ'!C123,"")</f>
        <v/>
      </c>
      <c r="B128" s="137" t="str">
        <f>IF('Συμβατικά ΦΣ'!B123&lt;&gt;"",'Συμβατικά ΦΣ'!I123,"")</f>
        <v/>
      </c>
      <c r="C128" s="140" t="str">
        <f>IF('Συμβατικά ΦΣ'!B123&lt;&gt;"",'Συμβατικά ΦΣ'!J123,"")</f>
        <v/>
      </c>
      <c r="D128" s="141" t="str">
        <f>IF('Συμβατικά ΦΣ'!B123&lt;&gt;"",'Συμβατικά ΦΣ'!L123,"")</f>
        <v/>
      </c>
      <c r="E128" s="137" t="str">
        <f>IF('Συμβατικά ΦΣ'!B123&lt;&gt;"",'Συμβατικά ΦΣ'!K123,"")</f>
        <v/>
      </c>
      <c r="G128" s="139" t="str">
        <f t="shared" si="51"/>
        <v/>
      </c>
      <c r="H128" s="136" t="str">
        <f t="shared" si="52"/>
        <v/>
      </c>
      <c r="I128" s="140" t="str">
        <f t="shared" si="53"/>
        <v/>
      </c>
      <c r="J128" s="141" t="str">
        <f t="shared" si="54"/>
        <v/>
      </c>
      <c r="K128" s="141" t="str">
        <f t="shared" si="55"/>
        <v/>
      </c>
      <c r="L128" s="140" t="str">
        <f>IF(G128&lt;&gt;"",'Γενικά Δεδομένα'!$I$6*365,"")</f>
        <v/>
      </c>
      <c r="M128" s="144" t="str">
        <f>IF(G128&lt;&gt;"",Υπολογισμοί!G123,"")</f>
        <v/>
      </c>
      <c r="N128" s="145" t="str">
        <f>IF(G128&lt;&gt;"",'Γενικά Δεδομένα'!$I$4,"")</f>
        <v/>
      </c>
      <c r="O128" s="144" t="str">
        <f>IF(G128&lt;&gt;"",M128*'Γενικά Δεδομένα'!$I$4,"")</f>
        <v/>
      </c>
      <c r="Q128" s="155" t="str">
        <f t="shared" si="56"/>
        <v/>
      </c>
      <c r="R128" s="156" t="str">
        <f t="shared" si="57"/>
        <v/>
      </c>
      <c r="S128" s="157" t="str">
        <f t="shared" si="58"/>
        <v/>
      </c>
      <c r="T128" s="158"/>
      <c r="U128" s="159" t="str">
        <f>IF(Q128&lt;&gt;"",'Νέα ΦΣ'!D123,"")</f>
        <v/>
      </c>
      <c r="V128" s="148" t="str">
        <f>IF(Q128&lt;&gt;"",'Νέα ΦΣ'!M123,"")</f>
        <v/>
      </c>
      <c r="W128" s="148" t="str">
        <f t="shared" si="59"/>
        <v/>
      </c>
      <c r="X128" s="148" t="str">
        <f>IF(Q128&lt;&gt;"",'Νέα ΦΣ'!O123,"")</f>
        <v/>
      </c>
      <c r="Y128" s="141" t="str">
        <f t="shared" si="60"/>
        <v/>
      </c>
      <c r="AA128" s="139" t="str">
        <f t="shared" si="61"/>
        <v/>
      </c>
      <c r="AB128" s="136" t="str">
        <f t="shared" si="62"/>
        <v/>
      </c>
      <c r="AC128" s="136" t="str">
        <f t="shared" si="63"/>
        <v/>
      </c>
      <c r="AD128" s="136" t="str">
        <f t="shared" si="64"/>
        <v/>
      </c>
      <c r="AE128" s="136" t="str">
        <f t="shared" si="65"/>
        <v/>
      </c>
      <c r="AF128" s="141" t="str">
        <f t="shared" si="66"/>
        <v/>
      </c>
      <c r="AG128" s="136" t="str">
        <f t="shared" si="67"/>
        <v/>
      </c>
      <c r="AH128" s="144" t="str">
        <f t="shared" si="68"/>
        <v/>
      </c>
      <c r="AI128" s="144" t="str">
        <f>IF(AA128&lt;&gt;"",Υπολογισμοί!H123,"")</f>
        <v/>
      </c>
      <c r="AJ128" s="146" t="str">
        <f>IF(AA128&lt;&gt;"",'Γενικά Δεδομένα'!$I$4,"")</f>
        <v/>
      </c>
      <c r="AK128" s="144" t="str">
        <f t="shared" si="69"/>
        <v/>
      </c>
      <c r="AM128" s="160"/>
      <c r="AO128" s="159"/>
      <c r="AP128" s="148"/>
      <c r="AQ128" s="148"/>
      <c r="AR128" s="148"/>
      <c r="AS128" s="141"/>
      <c r="AT128" s="140"/>
      <c r="AU128" s="140"/>
      <c r="AW128" s="148"/>
      <c r="AX128" s="140"/>
      <c r="AY128" s="140"/>
      <c r="AZ128" s="140"/>
      <c r="BB128" s="139" t="str">
        <f>IF('Λοιπός Εξοπλισμός'!A123&lt;&gt;"",'Λοιπός Εξοπλισμός'!A123,"")</f>
        <v/>
      </c>
      <c r="BC128" s="137" t="str">
        <f>IF('Λοιπός Εξοπλισμός'!B123&lt;&gt;"",'Λοιπός Εξοπλισμός'!B123,"")</f>
        <v/>
      </c>
      <c r="BD128" s="137" t="str">
        <f>IF('Λοιπός Εξοπλισμός'!C123&lt;&gt;"",'Λοιπός Εξοπλισμός'!C123,"")</f>
        <v/>
      </c>
      <c r="BE128" s="137" t="str">
        <f>IF('Λοιπός Εξοπλισμός'!G123&lt;&gt;"",'Λοιπός Εξοπλισμός'!G123,"")</f>
        <v/>
      </c>
      <c r="BF128" s="137" t="str">
        <f>IF('Λοιπός Εξοπλισμός'!H123&lt;&gt;"",'Λοιπός Εξοπλισμός'!H123,"")</f>
        <v/>
      </c>
      <c r="BG128" s="362" t="str">
        <f t="shared" si="50"/>
        <v/>
      </c>
    </row>
    <row r="129" spans="1:59" x14ac:dyDescent="0.2">
      <c r="A129" s="139" t="str">
        <f>IF('Συμβατικά ΦΣ'!B124&lt;&gt;"",'Συμβατικά ΦΣ'!C124,"")</f>
        <v/>
      </c>
      <c r="B129" s="137" t="str">
        <f>IF('Συμβατικά ΦΣ'!B124&lt;&gt;"",'Συμβατικά ΦΣ'!I124,"")</f>
        <v/>
      </c>
      <c r="C129" s="140" t="str">
        <f>IF('Συμβατικά ΦΣ'!B124&lt;&gt;"",'Συμβατικά ΦΣ'!J124,"")</f>
        <v/>
      </c>
      <c r="D129" s="141" t="str">
        <f>IF('Συμβατικά ΦΣ'!B124&lt;&gt;"",'Συμβατικά ΦΣ'!L124,"")</f>
        <v/>
      </c>
      <c r="E129" s="137" t="str">
        <f>IF('Συμβατικά ΦΣ'!B124&lt;&gt;"",'Συμβατικά ΦΣ'!K124,"")</f>
        <v/>
      </c>
      <c r="G129" s="139" t="str">
        <f t="shared" si="51"/>
        <v/>
      </c>
      <c r="H129" s="136" t="str">
        <f t="shared" si="52"/>
        <v/>
      </c>
      <c r="I129" s="140" t="str">
        <f t="shared" si="53"/>
        <v/>
      </c>
      <c r="J129" s="141" t="str">
        <f t="shared" si="54"/>
        <v/>
      </c>
      <c r="K129" s="141" t="str">
        <f t="shared" si="55"/>
        <v/>
      </c>
      <c r="L129" s="140" t="str">
        <f>IF(G129&lt;&gt;"",'Γενικά Δεδομένα'!$I$6*365,"")</f>
        <v/>
      </c>
      <c r="M129" s="144" t="str">
        <f>IF(G129&lt;&gt;"",Υπολογισμοί!G124,"")</f>
        <v/>
      </c>
      <c r="N129" s="145" t="str">
        <f>IF(G129&lt;&gt;"",'Γενικά Δεδομένα'!$I$4,"")</f>
        <v/>
      </c>
      <c r="O129" s="144" t="str">
        <f>IF(G129&lt;&gt;"",M129*'Γενικά Δεδομένα'!$I$4,"")</f>
        <v/>
      </c>
      <c r="Q129" s="155" t="str">
        <f t="shared" si="56"/>
        <v/>
      </c>
      <c r="R129" s="156" t="str">
        <f t="shared" si="57"/>
        <v/>
      </c>
      <c r="S129" s="157" t="str">
        <f t="shared" si="58"/>
        <v/>
      </c>
      <c r="T129" s="158"/>
      <c r="U129" s="159" t="str">
        <f>IF(Q129&lt;&gt;"",'Νέα ΦΣ'!D124,"")</f>
        <v/>
      </c>
      <c r="V129" s="148" t="str">
        <f>IF(Q129&lt;&gt;"",'Νέα ΦΣ'!M124,"")</f>
        <v/>
      </c>
      <c r="W129" s="148" t="str">
        <f t="shared" si="59"/>
        <v/>
      </c>
      <c r="X129" s="148" t="str">
        <f>IF(Q129&lt;&gt;"",'Νέα ΦΣ'!O124,"")</f>
        <v/>
      </c>
      <c r="Y129" s="141" t="str">
        <f t="shared" si="60"/>
        <v/>
      </c>
      <c r="AA129" s="139" t="str">
        <f t="shared" si="61"/>
        <v/>
      </c>
      <c r="AB129" s="136" t="str">
        <f t="shared" si="62"/>
        <v/>
      </c>
      <c r="AC129" s="136" t="str">
        <f t="shared" si="63"/>
        <v/>
      </c>
      <c r="AD129" s="136" t="str">
        <f t="shared" si="64"/>
        <v/>
      </c>
      <c r="AE129" s="136" t="str">
        <f t="shared" si="65"/>
        <v/>
      </c>
      <c r="AF129" s="141" t="str">
        <f t="shared" si="66"/>
        <v/>
      </c>
      <c r="AG129" s="136" t="str">
        <f t="shared" si="67"/>
        <v/>
      </c>
      <c r="AH129" s="144" t="str">
        <f t="shared" si="68"/>
        <v/>
      </c>
      <c r="AI129" s="144" t="str">
        <f>IF(AA129&lt;&gt;"",Υπολογισμοί!H124,"")</f>
        <v/>
      </c>
      <c r="AJ129" s="146" t="str">
        <f>IF(AA129&lt;&gt;"",'Γενικά Δεδομένα'!$I$4,"")</f>
        <v/>
      </c>
      <c r="AK129" s="144" t="str">
        <f t="shared" si="69"/>
        <v/>
      </c>
      <c r="AM129" s="160"/>
      <c r="AO129" s="159"/>
      <c r="AP129" s="148"/>
      <c r="AQ129" s="148"/>
      <c r="AR129" s="148"/>
      <c r="AS129" s="141"/>
      <c r="AT129" s="140"/>
      <c r="AU129" s="140"/>
      <c r="AW129" s="148"/>
      <c r="AX129" s="140"/>
      <c r="AY129" s="140"/>
      <c r="AZ129" s="140"/>
      <c r="BB129" s="139" t="str">
        <f>IF('Λοιπός Εξοπλισμός'!A124&lt;&gt;"",'Λοιπός Εξοπλισμός'!A124,"")</f>
        <v/>
      </c>
      <c r="BC129" s="137" t="str">
        <f>IF('Λοιπός Εξοπλισμός'!B124&lt;&gt;"",'Λοιπός Εξοπλισμός'!B124,"")</f>
        <v/>
      </c>
      <c r="BD129" s="137" t="str">
        <f>IF('Λοιπός Εξοπλισμός'!C124&lt;&gt;"",'Λοιπός Εξοπλισμός'!C124,"")</f>
        <v/>
      </c>
      <c r="BE129" s="137" t="str">
        <f>IF('Λοιπός Εξοπλισμός'!G124&lt;&gt;"",'Λοιπός Εξοπλισμός'!G124,"")</f>
        <v/>
      </c>
      <c r="BF129" s="137" t="str">
        <f>IF('Λοιπός Εξοπλισμός'!H124&lt;&gt;"",'Λοιπός Εξοπλισμός'!H124,"")</f>
        <v/>
      </c>
      <c r="BG129" s="362" t="str">
        <f t="shared" si="50"/>
        <v/>
      </c>
    </row>
    <row r="130" spans="1:59" x14ac:dyDescent="0.2">
      <c r="A130" s="139" t="str">
        <f>IF('Συμβατικά ΦΣ'!B125&lt;&gt;"",'Συμβατικά ΦΣ'!C125,"")</f>
        <v/>
      </c>
      <c r="B130" s="137" t="str">
        <f>IF('Συμβατικά ΦΣ'!B125&lt;&gt;"",'Συμβατικά ΦΣ'!I125,"")</f>
        <v/>
      </c>
      <c r="C130" s="140" t="str">
        <f>IF('Συμβατικά ΦΣ'!B125&lt;&gt;"",'Συμβατικά ΦΣ'!J125,"")</f>
        <v/>
      </c>
      <c r="D130" s="141" t="str">
        <f>IF('Συμβατικά ΦΣ'!B125&lt;&gt;"",'Συμβατικά ΦΣ'!L125,"")</f>
        <v/>
      </c>
      <c r="E130" s="137" t="str">
        <f>IF('Συμβατικά ΦΣ'!B125&lt;&gt;"",'Συμβατικά ΦΣ'!K125,"")</f>
        <v/>
      </c>
      <c r="G130" s="139" t="str">
        <f t="shared" si="51"/>
        <v/>
      </c>
      <c r="H130" s="136" t="str">
        <f t="shared" si="52"/>
        <v/>
      </c>
      <c r="I130" s="140" t="str">
        <f t="shared" si="53"/>
        <v/>
      </c>
      <c r="J130" s="141" t="str">
        <f t="shared" si="54"/>
        <v/>
      </c>
      <c r="K130" s="141" t="str">
        <f t="shared" si="55"/>
        <v/>
      </c>
      <c r="L130" s="140" t="str">
        <f>IF(G130&lt;&gt;"",'Γενικά Δεδομένα'!$I$6*365,"")</f>
        <v/>
      </c>
      <c r="M130" s="144" t="str">
        <f>IF(G130&lt;&gt;"",Υπολογισμοί!G125,"")</f>
        <v/>
      </c>
      <c r="N130" s="145" t="str">
        <f>IF(G130&lt;&gt;"",'Γενικά Δεδομένα'!$I$4,"")</f>
        <v/>
      </c>
      <c r="O130" s="144" t="str">
        <f>IF(G130&lt;&gt;"",M130*'Γενικά Δεδομένα'!$I$4,"")</f>
        <v/>
      </c>
      <c r="Q130" s="155" t="str">
        <f t="shared" si="56"/>
        <v/>
      </c>
      <c r="R130" s="156" t="str">
        <f t="shared" si="57"/>
        <v/>
      </c>
      <c r="S130" s="157" t="str">
        <f t="shared" si="58"/>
        <v/>
      </c>
      <c r="T130" s="158"/>
      <c r="U130" s="159" t="str">
        <f>IF(Q130&lt;&gt;"",'Νέα ΦΣ'!D125,"")</f>
        <v/>
      </c>
      <c r="V130" s="148" t="str">
        <f>IF(Q130&lt;&gt;"",'Νέα ΦΣ'!M125,"")</f>
        <v/>
      </c>
      <c r="W130" s="148" t="str">
        <f t="shared" si="59"/>
        <v/>
      </c>
      <c r="X130" s="148" t="str">
        <f>IF(Q130&lt;&gt;"",'Νέα ΦΣ'!O125,"")</f>
        <v/>
      </c>
      <c r="Y130" s="141" t="str">
        <f t="shared" si="60"/>
        <v/>
      </c>
      <c r="AA130" s="139" t="str">
        <f t="shared" si="61"/>
        <v/>
      </c>
      <c r="AB130" s="136" t="str">
        <f t="shared" si="62"/>
        <v/>
      </c>
      <c r="AC130" s="136" t="str">
        <f t="shared" si="63"/>
        <v/>
      </c>
      <c r="AD130" s="136" t="str">
        <f t="shared" si="64"/>
        <v/>
      </c>
      <c r="AE130" s="136" t="str">
        <f t="shared" si="65"/>
        <v/>
      </c>
      <c r="AF130" s="141" t="str">
        <f t="shared" si="66"/>
        <v/>
      </c>
      <c r="AG130" s="136" t="str">
        <f t="shared" si="67"/>
        <v/>
      </c>
      <c r="AH130" s="144" t="str">
        <f t="shared" si="68"/>
        <v/>
      </c>
      <c r="AI130" s="144" t="str">
        <f>IF(AA130&lt;&gt;"",Υπολογισμοί!H125,"")</f>
        <v/>
      </c>
      <c r="AJ130" s="146" t="str">
        <f>IF(AA130&lt;&gt;"",'Γενικά Δεδομένα'!$I$4,"")</f>
        <v/>
      </c>
      <c r="AK130" s="144" t="str">
        <f t="shared" si="69"/>
        <v/>
      </c>
      <c r="AM130" s="160"/>
      <c r="AO130" s="159"/>
      <c r="AP130" s="148"/>
      <c r="AQ130" s="148"/>
      <c r="AR130" s="148"/>
      <c r="AS130" s="141"/>
      <c r="AT130" s="140"/>
      <c r="AU130" s="140"/>
      <c r="AW130" s="148"/>
      <c r="AX130" s="140"/>
      <c r="AY130" s="140"/>
      <c r="AZ130" s="140"/>
      <c r="BB130" s="139" t="str">
        <f>IF('Λοιπός Εξοπλισμός'!A125&lt;&gt;"",'Λοιπός Εξοπλισμός'!A125,"")</f>
        <v/>
      </c>
      <c r="BC130" s="137" t="str">
        <f>IF('Λοιπός Εξοπλισμός'!B125&lt;&gt;"",'Λοιπός Εξοπλισμός'!B125,"")</f>
        <v/>
      </c>
      <c r="BD130" s="137" t="str">
        <f>IF('Λοιπός Εξοπλισμός'!C125&lt;&gt;"",'Λοιπός Εξοπλισμός'!C125,"")</f>
        <v/>
      </c>
      <c r="BE130" s="137" t="str">
        <f>IF('Λοιπός Εξοπλισμός'!G125&lt;&gt;"",'Λοιπός Εξοπλισμός'!G125,"")</f>
        <v/>
      </c>
      <c r="BF130" s="137" t="str">
        <f>IF('Λοιπός Εξοπλισμός'!H125&lt;&gt;"",'Λοιπός Εξοπλισμός'!H125,"")</f>
        <v/>
      </c>
      <c r="BG130" s="362" t="str">
        <f t="shared" si="50"/>
        <v/>
      </c>
    </row>
    <row r="131" spans="1:59" x14ac:dyDescent="0.2">
      <c r="A131" s="139" t="str">
        <f>IF('Συμβατικά ΦΣ'!B126&lt;&gt;"",'Συμβατικά ΦΣ'!C126,"")</f>
        <v/>
      </c>
      <c r="B131" s="137" t="str">
        <f>IF('Συμβατικά ΦΣ'!B126&lt;&gt;"",'Συμβατικά ΦΣ'!I126,"")</f>
        <v/>
      </c>
      <c r="C131" s="140" t="str">
        <f>IF('Συμβατικά ΦΣ'!B126&lt;&gt;"",'Συμβατικά ΦΣ'!J126,"")</f>
        <v/>
      </c>
      <c r="D131" s="141" t="str">
        <f>IF('Συμβατικά ΦΣ'!B126&lt;&gt;"",'Συμβατικά ΦΣ'!L126,"")</f>
        <v/>
      </c>
      <c r="E131" s="137" t="str">
        <f>IF('Συμβατικά ΦΣ'!B126&lt;&gt;"",'Συμβατικά ΦΣ'!K126,"")</f>
        <v/>
      </c>
      <c r="G131" s="139" t="str">
        <f t="shared" si="51"/>
        <v/>
      </c>
      <c r="H131" s="136" t="str">
        <f t="shared" si="52"/>
        <v/>
      </c>
      <c r="I131" s="140" t="str">
        <f t="shared" si="53"/>
        <v/>
      </c>
      <c r="J131" s="141" t="str">
        <f t="shared" si="54"/>
        <v/>
      </c>
      <c r="K131" s="141" t="str">
        <f t="shared" si="55"/>
        <v/>
      </c>
      <c r="L131" s="140" t="str">
        <f>IF(G131&lt;&gt;"",'Γενικά Δεδομένα'!$I$6*365,"")</f>
        <v/>
      </c>
      <c r="M131" s="144" t="str">
        <f>IF(G131&lt;&gt;"",Υπολογισμοί!G126,"")</f>
        <v/>
      </c>
      <c r="N131" s="145" t="str">
        <f>IF(G131&lt;&gt;"",'Γενικά Δεδομένα'!$I$4,"")</f>
        <v/>
      </c>
      <c r="O131" s="144" t="str">
        <f>IF(G131&lt;&gt;"",M131*'Γενικά Δεδομένα'!$I$4,"")</f>
        <v/>
      </c>
      <c r="Q131" s="155" t="str">
        <f t="shared" si="56"/>
        <v/>
      </c>
      <c r="R131" s="156" t="str">
        <f t="shared" si="57"/>
        <v/>
      </c>
      <c r="S131" s="157" t="str">
        <f t="shared" si="58"/>
        <v/>
      </c>
      <c r="T131" s="158"/>
      <c r="U131" s="159" t="str">
        <f>IF(Q131&lt;&gt;"",'Νέα ΦΣ'!D126,"")</f>
        <v/>
      </c>
      <c r="V131" s="148" t="str">
        <f>IF(Q131&lt;&gt;"",'Νέα ΦΣ'!M126,"")</f>
        <v/>
      </c>
      <c r="W131" s="148" t="str">
        <f t="shared" si="59"/>
        <v/>
      </c>
      <c r="X131" s="148" t="str">
        <f>IF(Q131&lt;&gt;"",'Νέα ΦΣ'!O126,"")</f>
        <v/>
      </c>
      <c r="Y131" s="141" t="str">
        <f t="shared" si="60"/>
        <v/>
      </c>
      <c r="AA131" s="139" t="str">
        <f t="shared" si="61"/>
        <v/>
      </c>
      <c r="AB131" s="136" t="str">
        <f t="shared" si="62"/>
        <v/>
      </c>
      <c r="AC131" s="136" t="str">
        <f t="shared" si="63"/>
        <v/>
      </c>
      <c r="AD131" s="136" t="str">
        <f t="shared" si="64"/>
        <v/>
      </c>
      <c r="AE131" s="136" t="str">
        <f t="shared" si="65"/>
        <v/>
      </c>
      <c r="AF131" s="141" t="str">
        <f t="shared" si="66"/>
        <v/>
      </c>
      <c r="AG131" s="136" t="str">
        <f t="shared" si="67"/>
        <v/>
      </c>
      <c r="AH131" s="144" t="str">
        <f t="shared" si="68"/>
        <v/>
      </c>
      <c r="AI131" s="144" t="str">
        <f>IF(AA131&lt;&gt;"",Υπολογισμοί!H126,"")</f>
        <v/>
      </c>
      <c r="AJ131" s="146" t="str">
        <f>IF(AA131&lt;&gt;"",'Γενικά Δεδομένα'!$I$4,"")</f>
        <v/>
      </c>
      <c r="AK131" s="144" t="str">
        <f t="shared" si="69"/>
        <v/>
      </c>
      <c r="AM131" s="160"/>
      <c r="AO131" s="159"/>
      <c r="AP131" s="148"/>
      <c r="AQ131" s="148"/>
      <c r="AR131" s="148"/>
      <c r="AS131" s="141"/>
      <c r="AT131" s="140"/>
      <c r="AU131" s="140"/>
      <c r="AW131" s="148"/>
      <c r="AX131" s="140"/>
      <c r="AY131" s="140"/>
      <c r="AZ131" s="140"/>
      <c r="BB131" s="139" t="str">
        <f>IF('Λοιπός Εξοπλισμός'!A126&lt;&gt;"",'Λοιπός Εξοπλισμός'!A126,"")</f>
        <v/>
      </c>
      <c r="BC131" s="137" t="str">
        <f>IF('Λοιπός Εξοπλισμός'!B126&lt;&gt;"",'Λοιπός Εξοπλισμός'!B126,"")</f>
        <v/>
      </c>
      <c r="BD131" s="137" t="str">
        <f>IF('Λοιπός Εξοπλισμός'!C126&lt;&gt;"",'Λοιπός Εξοπλισμός'!C126,"")</f>
        <v/>
      </c>
      <c r="BE131" s="137" t="str">
        <f>IF('Λοιπός Εξοπλισμός'!G126&lt;&gt;"",'Λοιπός Εξοπλισμός'!G126,"")</f>
        <v/>
      </c>
      <c r="BF131" s="137" t="str">
        <f>IF('Λοιπός Εξοπλισμός'!H126&lt;&gt;"",'Λοιπός Εξοπλισμός'!H126,"")</f>
        <v/>
      </c>
      <c r="BG131" s="362" t="str">
        <f t="shared" si="50"/>
        <v/>
      </c>
    </row>
    <row r="132" spans="1:59" x14ac:dyDescent="0.2">
      <c r="A132" s="139" t="str">
        <f>IF('Συμβατικά ΦΣ'!B127&lt;&gt;"",'Συμβατικά ΦΣ'!C127,"")</f>
        <v/>
      </c>
      <c r="B132" s="137" t="str">
        <f>IF('Συμβατικά ΦΣ'!B127&lt;&gt;"",'Συμβατικά ΦΣ'!I127,"")</f>
        <v/>
      </c>
      <c r="C132" s="140" t="str">
        <f>IF('Συμβατικά ΦΣ'!B127&lt;&gt;"",'Συμβατικά ΦΣ'!J127,"")</f>
        <v/>
      </c>
      <c r="D132" s="141" t="str">
        <f>IF('Συμβατικά ΦΣ'!B127&lt;&gt;"",'Συμβατικά ΦΣ'!L127,"")</f>
        <v/>
      </c>
      <c r="E132" s="137" t="str">
        <f>IF('Συμβατικά ΦΣ'!B127&lt;&gt;"",'Συμβατικά ΦΣ'!K127,"")</f>
        <v/>
      </c>
      <c r="G132" s="139" t="str">
        <f t="shared" si="51"/>
        <v/>
      </c>
      <c r="H132" s="136" t="str">
        <f t="shared" si="52"/>
        <v/>
      </c>
      <c r="I132" s="140" t="str">
        <f t="shared" si="53"/>
        <v/>
      </c>
      <c r="J132" s="141" t="str">
        <f t="shared" si="54"/>
        <v/>
      </c>
      <c r="K132" s="141" t="str">
        <f t="shared" si="55"/>
        <v/>
      </c>
      <c r="L132" s="140" t="str">
        <f>IF(G132&lt;&gt;"",'Γενικά Δεδομένα'!$I$6*365,"")</f>
        <v/>
      </c>
      <c r="M132" s="144" t="str">
        <f>IF(G132&lt;&gt;"",Υπολογισμοί!G127,"")</f>
        <v/>
      </c>
      <c r="N132" s="145" t="str">
        <f>IF(G132&lt;&gt;"",'Γενικά Δεδομένα'!$I$4,"")</f>
        <v/>
      </c>
      <c r="O132" s="144" t="str">
        <f>IF(G132&lt;&gt;"",M132*'Γενικά Δεδομένα'!$I$4,"")</f>
        <v/>
      </c>
      <c r="Q132" s="155" t="str">
        <f t="shared" si="56"/>
        <v/>
      </c>
      <c r="R132" s="156" t="str">
        <f t="shared" si="57"/>
        <v/>
      </c>
      <c r="S132" s="157" t="str">
        <f t="shared" si="58"/>
        <v/>
      </c>
      <c r="T132" s="158"/>
      <c r="U132" s="159" t="str">
        <f>IF(Q132&lt;&gt;"",'Νέα ΦΣ'!D127,"")</f>
        <v/>
      </c>
      <c r="V132" s="148" t="str">
        <f>IF(Q132&lt;&gt;"",'Νέα ΦΣ'!M127,"")</f>
        <v/>
      </c>
      <c r="W132" s="148" t="str">
        <f t="shared" si="59"/>
        <v/>
      </c>
      <c r="X132" s="148" t="str">
        <f>IF(Q132&lt;&gt;"",'Νέα ΦΣ'!O127,"")</f>
        <v/>
      </c>
      <c r="Y132" s="141" t="str">
        <f t="shared" si="60"/>
        <v/>
      </c>
      <c r="AA132" s="139" t="str">
        <f t="shared" si="61"/>
        <v/>
      </c>
      <c r="AB132" s="136" t="str">
        <f t="shared" si="62"/>
        <v/>
      </c>
      <c r="AC132" s="136" t="str">
        <f t="shared" si="63"/>
        <v/>
      </c>
      <c r="AD132" s="136" t="str">
        <f t="shared" si="64"/>
        <v/>
      </c>
      <c r="AE132" s="136" t="str">
        <f t="shared" si="65"/>
        <v/>
      </c>
      <c r="AF132" s="141" t="str">
        <f t="shared" si="66"/>
        <v/>
      </c>
      <c r="AG132" s="136" t="str">
        <f t="shared" si="67"/>
        <v/>
      </c>
      <c r="AH132" s="144" t="str">
        <f t="shared" si="68"/>
        <v/>
      </c>
      <c r="AI132" s="144" t="str">
        <f>IF(AA132&lt;&gt;"",Υπολογισμοί!H127,"")</f>
        <v/>
      </c>
      <c r="AJ132" s="146" t="str">
        <f>IF(AA132&lt;&gt;"",'Γενικά Δεδομένα'!$I$4,"")</f>
        <v/>
      </c>
      <c r="AK132" s="144" t="str">
        <f t="shared" si="69"/>
        <v/>
      </c>
      <c r="AM132" s="160"/>
      <c r="AO132" s="159"/>
      <c r="AP132" s="148"/>
      <c r="AQ132" s="148"/>
      <c r="AR132" s="148"/>
      <c r="AS132" s="141"/>
      <c r="AT132" s="140"/>
      <c r="AU132" s="140"/>
      <c r="AW132" s="148"/>
      <c r="AX132" s="140"/>
      <c r="AY132" s="140"/>
      <c r="AZ132" s="140"/>
      <c r="BB132" s="139" t="str">
        <f>IF('Λοιπός Εξοπλισμός'!A127&lt;&gt;"",'Λοιπός Εξοπλισμός'!A127,"")</f>
        <v/>
      </c>
      <c r="BC132" s="137" t="str">
        <f>IF('Λοιπός Εξοπλισμός'!B127&lt;&gt;"",'Λοιπός Εξοπλισμός'!B127,"")</f>
        <v/>
      </c>
      <c r="BD132" s="137" t="str">
        <f>IF('Λοιπός Εξοπλισμός'!C127&lt;&gt;"",'Λοιπός Εξοπλισμός'!C127,"")</f>
        <v/>
      </c>
      <c r="BE132" s="137" t="str">
        <f>IF('Λοιπός Εξοπλισμός'!G127&lt;&gt;"",'Λοιπός Εξοπλισμός'!G127,"")</f>
        <v/>
      </c>
      <c r="BF132" s="137" t="str">
        <f>IF('Λοιπός Εξοπλισμός'!H127&lt;&gt;"",'Λοιπός Εξοπλισμός'!H127,"")</f>
        <v/>
      </c>
      <c r="BG132" s="362" t="str">
        <f>IF(BE132="","",BE132*BF132)</f>
        <v/>
      </c>
    </row>
    <row r="133" spans="1:59" x14ac:dyDescent="0.2">
      <c r="A133" s="139" t="str">
        <f>IF('Συμβατικά ΦΣ'!B128&lt;&gt;"",'Συμβατικά ΦΣ'!C128,"")</f>
        <v/>
      </c>
      <c r="B133" s="137" t="str">
        <f>IF('Συμβατικά ΦΣ'!B128&lt;&gt;"",'Συμβατικά ΦΣ'!I128,"")</f>
        <v/>
      </c>
      <c r="C133" s="140" t="str">
        <f>IF('Συμβατικά ΦΣ'!B128&lt;&gt;"",'Συμβατικά ΦΣ'!J128,"")</f>
        <v/>
      </c>
      <c r="D133" s="141" t="str">
        <f>IF('Συμβατικά ΦΣ'!B128&lt;&gt;"",'Συμβατικά ΦΣ'!L128,"")</f>
        <v/>
      </c>
      <c r="E133" s="137" t="str">
        <f>IF('Συμβατικά ΦΣ'!B128&lt;&gt;"",'Συμβατικά ΦΣ'!K128,"")</f>
        <v/>
      </c>
      <c r="G133" s="139" t="str">
        <f t="shared" si="51"/>
        <v/>
      </c>
      <c r="H133" s="136" t="str">
        <f t="shared" si="52"/>
        <v/>
      </c>
      <c r="I133" s="140" t="str">
        <f t="shared" si="53"/>
        <v/>
      </c>
      <c r="J133" s="141" t="str">
        <f t="shared" si="54"/>
        <v/>
      </c>
      <c r="K133" s="141" t="str">
        <f t="shared" si="55"/>
        <v/>
      </c>
      <c r="L133" s="140" t="str">
        <f>IF(G133&lt;&gt;"",'Γενικά Δεδομένα'!$I$6*365,"")</f>
        <v/>
      </c>
      <c r="M133" s="144" t="str">
        <f>IF(G133&lt;&gt;"",Υπολογισμοί!G128,"")</f>
        <v/>
      </c>
      <c r="N133" s="145" t="str">
        <f>IF(G133&lt;&gt;"",'Γενικά Δεδομένα'!$I$4,"")</f>
        <v/>
      </c>
      <c r="O133" s="144" t="str">
        <f>IF(G133&lt;&gt;"",M133*'Γενικά Δεδομένα'!$I$4,"")</f>
        <v/>
      </c>
      <c r="Q133" s="155" t="str">
        <f t="shared" si="56"/>
        <v/>
      </c>
      <c r="R133" s="156" t="str">
        <f t="shared" si="57"/>
        <v/>
      </c>
      <c r="S133" s="157" t="str">
        <f t="shared" si="58"/>
        <v/>
      </c>
      <c r="T133" s="158"/>
      <c r="U133" s="159" t="str">
        <f>IF(Q133&lt;&gt;"",'Νέα ΦΣ'!D128,"")</f>
        <v/>
      </c>
      <c r="V133" s="148" t="str">
        <f>IF(Q133&lt;&gt;"",'Νέα ΦΣ'!M128,"")</f>
        <v/>
      </c>
      <c r="W133" s="148" t="str">
        <f t="shared" si="59"/>
        <v/>
      </c>
      <c r="X133" s="148" t="str">
        <f>IF(Q133&lt;&gt;"",'Νέα ΦΣ'!O128,"")</f>
        <v/>
      </c>
      <c r="Y133" s="141" t="str">
        <f t="shared" si="60"/>
        <v/>
      </c>
      <c r="AA133" s="139" t="str">
        <f t="shared" si="61"/>
        <v/>
      </c>
      <c r="AB133" s="136" t="str">
        <f t="shared" si="62"/>
        <v/>
      </c>
      <c r="AC133" s="136" t="str">
        <f t="shared" si="63"/>
        <v/>
      </c>
      <c r="AD133" s="136" t="str">
        <f t="shared" si="64"/>
        <v/>
      </c>
      <c r="AE133" s="136" t="str">
        <f t="shared" si="65"/>
        <v/>
      </c>
      <c r="AF133" s="141" t="str">
        <f t="shared" si="66"/>
        <v/>
      </c>
      <c r="AG133" s="136" t="str">
        <f t="shared" si="67"/>
        <v/>
      </c>
      <c r="AH133" s="144" t="str">
        <f t="shared" si="68"/>
        <v/>
      </c>
      <c r="AI133" s="144" t="str">
        <f>IF(AA133&lt;&gt;"",Υπολογισμοί!H128,"")</f>
        <v/>
      </c>
      <c r="AJ133" s="146" t="str">
        <f>IF(AA133&lt;&gt;"",'Γενικά Δεδομένα'!$I$4,"")</f>
        <v/>
      </c>
      <c r="AK133" s="144" t="str">
        <f t="shared" si="69"/>
        <v/>
      </c>
      <c r="AM133" s="160"/>
      <c r="AO133" s="159"/>
      <c r="AP133" s="148"/>
      <c r="AQ133" s="148"/>
      <c r="AR133" s="148"/>
      <c r="AS133" s="141"/>
      <c r="AT133" s="140"/>
      <c r="AU133" s="140"/>
      <c r="AW133" s="148"/>
      <c r="AX133" s="140"/>
      <c r="AY133" s="140"/>
      <c r="AZ133" s="140"/>
      <c r="BB133" s="139" t="str">
        <f>IF('Λοιπός Εξοπλισμός'!A128&lt;&gt;"",'Λοιπός Εξοπλισμός'!A128,"")</f>
        <v/>
      </c>
      <c r="BC133" s="137" t="str">
        <f>IF('Λοιπός Εξοπλισμός'!B128&lt;&gt;"",'Λοιπός Εξοπλισμός'!B128,"")</f>
        <v/>
      </c>
      <c r="BD133" s="137" t="str">
        <f>IF('Λοιπός Εξοπλισμός'!C128&lt;&gt;"",'Λοιπός Εξοπλισμός'!C128,"")</f>
        <v/>
      </c>
      <c r="BE133" s="137" t="str">
        <f>IF('Λοιπός Εξοπλισμός'!G128&lt;&gt;"",'Λοιπός Εξοπλισμός'!G128,"")</f>
        <v/>
      </c>
      <c r="BF133" s="137" t="str">
        <f>IF('Λοιπός Εξοπλισμός'!H128&lt;&gt;"",'Λοιπός Εξοπλισμός'!H128,"")</f>
        <v/>
      </c>
      <c r="BG133" s="362" t="str">
        <f t="shared" ref="BG133:BG135" si="70">IF(BE133="","",BE133*BF133)</f>
        <v/>
      </c>
    </row>
    <row r="134" spans="1:59" x14ac:dyDescent="0.2">
      <c r="A134" s="139" t="str">
        <f>IF('Συμβατικά ΦΣ'!B129&lt;&gt;"",'Συμβατικά ΦΣ'!C129,"")</f>
        <v/>
      </c>
      <c r="B134" s="137" t="str">
        <f>IF('Συμβατικά ΦΣ'!B129&lt;&gt;"",'Συμβατικά ΦΣ'!I129,"")</f>
        <v/>
      </c>
      <c r="C134" s="140" t="str">
        <f>IF('Συμβατικά ΦΣ'!B129&lt;&gt;"",'Συμβατικά ΦΣ'!J129,"")</f>
        <v/>
      </c>
      <c r="D134" s="141" t="str">
        <f>IF('Συμβατικά ΦΣ'!B129&lt;&gt;"",'Συμβατικά ΦΣ'!L129,"")</f>
        <v/>
      </c>
      <c r="E134" s="137" t="str">
        <f>IF('Συμβατικά ΦΣ'!B129&lt;&gt;"",'Συμβατικά ΦΣ'!K129,"")</f>
        <v/>
      </c>
      <c r="G134" s="139" t="str">
        <f t="shared" si="51"/>
        <v/>
      </c>
      <c r="H134" s="136" t="str">
        <f t="shared" si="52"/>
        <v/>
      </c>
      <c r="I134" s="140" t="str">
        <f t="shared" si="53"/>
        <v/>
      </c>
      <c r="J134" s="141" t="str">
        <f t="shared" si="54"/>
        <v/>
      </c>
      <c r="K134" s="141" t="str">
        <f t="shared" si="55"/>
        <v/>
      </c>
      <c r="L134" s="140" t="str">
        <f>IF(G134&lt;&gt;"",'Γενικά Δεδομένα'!$I$6*365,"")</f>
        <v/>
      </c>
      <c r="M134" s="144" t="str">
        <f>IF(G134&lt;&gt;"",Υπολογισμοί!G129,"")</f>
        <v/>
      </c>
      <c r="N134" s="145" t="str">
        <f>IF(G134&lt;&gt;"",'Γενικά Δεδομένα'!$I$4,"")</f>
        <v/>
      </c>
      <c r="O134" s="144" t="str">
        <f>IF(G134&lt;&gt;"",M134*'Γενικά Δεδομένα'!$I$4,"")</f>
        <v/>
      </c>
      <c r="Q134" s="155" t="str">
        <f t="shared" si="56"/>
        <v/>
      </c>
      <c r="R134" s="156" t="str">
        <f t="shared" si="57"/>
        <v/>
      </c>
      <c r="S134" s="157" t="str">
        <f t="shared" si="58"/>
        <v/>
      </c>
      <c r="T134" s="158"/>
      <c r="U134" s="159" t="str">
        <f>IF(Q134&lt;&gt;"",'Νέα ΦΣ'!D129,"")</f>
        <v/>
      </c>
      <c r="V134" s="148" t="str">
        <f>IF(Q134&lt;&gt;"",'Νέα ΦΣ'!M129,"")</f>
        <v/>
      </c>
      <c r="W134" s="148" t="str">
        <f t="shared" si="59"/>
        <v/>
      </c>
      <c r="X134" s="148" t="str">
        <f>IF(Q134&lt;&gt;"",'Νέα ΦΣ'!O129,"")</f>
        <v/>
      </c>
      <c r="Y134" s="141" t="str">
        <f t="shared" si="60"/>
        <v/>
      </c>
      <c r="AA134" s="139" t="str">
        <f t="shared" si="61"/>
        <v/>
      </c>
      <c r="AB134" s="136" t="str">
        <f t="shared" si="62"/>
        <v/>
      </c>
      <c r="AC134" s="136" t="str">
        <f t="shared" si="63"/>
        <v/>
      </c>
      <c r="AD134" s="136" t="str">
        <f t="shared" si="64"/>
        <v/>
      </c>
      <c r="AE134" s="136" t="str">
        <f t="shared" si="65"/>
        <v/>
      </c>
      <c r="AF134" s="141" t="str">
        <f t="shared" si="66"/>
        <v/>
      </c>
      <c r="AG134" s="136" t="str">
        <f t="shared" si="67"/>
        <v/>
      </c>
      <c r="AH134" s="144" t="str">
        <f t="shared" si="68"/>
        <v/>
      </c>
      <c r="AI134" s="144" t="str">
        <f>IF(AA134&lt;&gt;"",Υπολογισμοί!H129,"")</f>
        <v/>
      </c>
      <c r="AJ134" s="146" t="str">
        <f>IF(AA134&lt;&gt;"",'Γενικά Δεδομένα'!$I$4,"")</f>
        <v/>
      </c>
      <c r="AK134" s="144" t="str">
        <f t="shared" si="69"/>
        <v/>
      </c>
      <c r="AM134" s="160"/>
      <c r="AO134" s="159"/>
      <c r="AP134" s="148"/>
      <c r="AQ134" s="148"/>
      <c r="AR134" s="148"/>
      <c r="AS134" s="141"/>
      <c r="AT134" s="140"/>
      <c r="AU134" s="140"/>
      <c r="AW134" s="148"/>
      <c r="AX134" s="140"/>
      <c r="AY134" s="140"/>
      <c r="AZ134" s="140"/>
      <c r="BB134" s="139" t="str">
        <f>IF('Λοιπός Εξοπλισμός'!A129&lt;&gt;"",'Λοιπός Εξοπλισμός'!A129,"")</f>
        <v/>
      </c>
      <c r="BC134" s="137" t="str">
        <f>IF('Λοιπός Εξοπλισμός'!B129&lt;&gt;"",'Λοιπός Εξοπλισμός'!B129,"")</f>
        <v/>
      </c>
      <c r="BD134" s="137" t="str">
        <f>IF('Λοιπός Εξοπλισμός'!C129&lt;&gt;"",'Λοιπός Εξοπλισμός'!C129,"")</f>
        <v/>
      </c>
      <c r="BE134" s="137" t="str">
        <f>IF('Λοιπός Εξοπλισμός'!G129&lt;&gt;"",'Λοιπός Εξοπλισμός'!G129,"")</f>
        <v/>
      </c>
      <c r="BF134" s="137" t="str">
        <f>IF('Λοιπός Εξοπλισμός'!H129&lt;&gt;"",'Λοιπός Εξοπλισμός'!H129,"")</f>
        <v/>
      </c>
      <c r="BG134" s="362" t="str">
        <f t="shared" si="70"/>
        <v/>
      </c>
    </row>
    <row r="135" spans="1:59" x14ac:dyDescent="0.2">
      <c r="A135" s="139" t="str">
        <f>IF('Συμβατικά ΦΣ'!B130&lt;&gt;"",'Συμβατικά ΦΣ'!C130,"")</f>
        <v/>
      </c>
      <c r="B135" s="137" t="str">
        <f>IF('Συμβατικά ΦΣ'!B130&lt;&gt;"",'Συμβατικά ΦΣ'!I130,"")</f>
        <v/>
      </c>
      <c r="C135" s="140" t="str">
        <f>IF('Συμβατικά ΦΣ'!B130&lt;&gt;"",'Συμβατικά ΦΣ'!J130,"")</f>
        <v/>
      </c>
      <c r="D135" s="141" t="str">
        <f>IF('Συμβατικά ΦΣ'!B130&lt;&gt;"",'Συμβατικά ΦΣ'!L130,"")</f>
        <v/>
      </c>
      <c r="E135" s="137" t="str">
        <f>IF('Συμβατικά ΦΣ'!B130&lt;&gt;"",'Συμβατικά ΦΣ'!K130,"")</f>
        <v/>
      </c>
      <c r="G135" s="139" t="str">
        <f t="shared" si="51"/>
        <v/>
      </c>
      <c r="H135" s="136" t="str">
        <f t="shared" si="52"/>
        <v/>
      </c>
      <c r="I135" s="140" t="str">
        <f t="shared" si="53"/>
        <v/>
      </c>
      <c r="J135" s="141" t="str">
        <f t="shared" si="54"/>
        <v/>
      </c>
      <c r="K135" s="141" t="str">
        <f t="shared" si="55"/>
        <v/>
      </c>
      <c r="L135" s="140" t="str">
        <f>IF(G135&lt;&gt;"",'Γενικά Δεδομένα'!$I$6*365,"")</f>
        <v/>
      </c>
      <c r="M135" s="144" t="str">
        <f>IF(G135&lt;&gt;"",Υπολογισμοί!G130,"")</f>
        <v/>
      </c>
      <c r="N135" s="145" t="str">
        <f>IF(G135&lt;&gt;"",'Γενικά Δεδομένα'!$I$4,"")</f>
        <v/>
      </c>
      <c r="O135" s="144" t="str">
        <f>IF(G135&lt;&gt;"",M135*'Γενικά Δεδομένα'!$I$4,"")</f>
        <v/>
      </c>
      <c r="Q135" s="155" t="str">
        <f t="shared" si="56"/>
        <v/>
      </c>
      <c r="R135" s="156" t="str">
        <f t="shared" si="57"/>
        <v/>
      </c>
      <c r="S135" s="157" t="str">
        <f t="shared" si="58"/>
        <v/>
      </c>
      <c r="T135" s="158"/>
      <c r="U135" s="159" t="str">
        <f>IF(Q135&lt;&gt;"",'Νέα ΦΣ'!D130,"")</f>
        <v/>
      </c>
      <c r="V135" s="148" t="str">
        <f>IF(Q135&lt;&gt;"",'Νέα ΦΣ'!M130,"")</f>
        <v/>
      </c>
      <c r="W135" s="148" t="str">
        <f t="shared" si="59"/>
        <v/>
      </c>
      <c r="X135" s="148" t="str">
        <f>IF(Q135&lt;&gt;"",'Νέα ΦΣ'!O130,"")</f>
        <v/>
      </c>
      <c r="Y135" s="141" t="str">
        <f t="shared" si="60"/>
        <v/>
      </c>
      <c r="AA135" s="139" t="str">
        <f t="shared" si="61"/>
        <v/>
      </c>
      <c r="AB135" s="136" t="str">
        <f t="shared" si="62"/>
        <v/>
      </c>
      <c r="AC135" s="136" t="str">
        <f t="shared" si="63"/>
        <v/>
      </c>
      <c r="AD135" s="136" t="str">
        <f t="shared" si="64"/>
        <v/>
      </c>
      <c r="AE135" s="136" t="str">
        <f t="shared" si="65"/>
        <v/>
      </c>
      <c r="AF135" s="141" t="str">
        <f t="shared" si="66"/>
        <v/>
      </c>
      <c r="AG135" s="136" t="str">
        <f t="shared" si="67"/>
        <v/>
      </c>
      <c r="AH135" s="144" t="str">
        <f t="shared" si="68"/>
        <v/>
      </c>
      <c r="AI135" s="144" t="str">
        <f>IF(AA135&lt;&gt;"",Υπολογισμοί!H130,"")</f>
        <v/>
      </c>
      <c r="AJ135" s="146" t="str">
        <f>IF(AA135&lt;&gt;"",'Γενικά Δεδομένα'!$I$4,"")</f>
        <v/>
      </c>
      <c r="AK135" s="144" t="str">
        <f t="shared" si="69"/>
        <v/>
      </c>
      <c r="AM135" s="160"/>
      <c r="AO135" s="159"/>
      <c r="AP135" s="148"/>
      <c r="AQ135" s="148"/>
      <c r="AR135" s="148"/>
      <c r="AS135" s="141"/>
      <c r="AT135" s="140"/>
      <c r="AU135" s="140"/>
      <c r="AW135" s="148"/>
      <c r="AX135" s="140"/>
      <c r="AY135" s="140"/>
      <c r="AZ135" s="140"/>
      <c r="BB135" s="139" t="str">
        <f>IF('Λοιπός Εξοπλισμός'!A130&lt;&gt;"",'Λοιπός Εξοπλισμός'!A130,"")</f>
        <v/>
      </c>
      <c r="BC135" s="137" t="str">
        <f>IF('Λοιπός Εξοπλισμός'!B130&lt;&gt;"",'Λοιπός Εξοπλισμός'!B130,"")</f>
        <v/>
      </c>
      <c r="BD135" s="137" t="str">
        <f>IF('Λοιπός Εξοπλισμός'!C130&lt;&gt;"",'Λοιπός Εξοπλισμός'!C130,"")</f>
        <v/>
      </c>
      <c r="BE135" s="137" t="str">
        <f>IF('Λοιπός Εξοπλισμός'!G130&lt;&gt;"",'Λοιπός Εξοπλισμός'!G130,"")</f>
        <v/>
      </c>
      <c r="BF135" s="137" t="str">
        <f>IF('Λοιπός Εξοπλισμός'!H130&lt;&gt;"",'Λοιπός Εξοπλισμός'!H130,"")</f>
        <v/>
      </c>
      <c r="BG135" s="362" t="str">
        <f t="shared" si="70"/>
        <v/>
      </c>
    </row>
    <row r="136" spans="1:59" x14ac:dyDescent="0.2">
      <c r="A136" s="139" t="str">
        <f>IF('Συμβατικά ΦΣ'!B131&lt;&gt;"",'Συμβατικά ΦΣ'!C131,"")</f>
        <v/>
      </c>
      <c r="B136" s="137" t="str">
        <f>IF('Συμβατικά ΦΣ'!B131&lt;&gt;"",'Συμβατικά ΦΣ'!I131,"")</f>
        <v/>
      </c>
      <c r="C136" s="140" t="str">
        <f>IF('Συμβατικά ΦΣ'!B131&lt;&gt;"",'Συμβατικά ΦΣ'!J131,"")</f>
        <v/>
      </c>
      <c r="D136" s="141" t="str">
        <f>IF('Συμβατικά ΦΣ'!B131&lt;&gt;"",'Συμβατικά ΦΣ'!L131,"")</f>
        <v/>
      </c>
      <c r="E136" s="137" t="str">
        <f>IF('Συμβατικά ΦΣ'!B131&lt;&gt;"",'Συμβατικά ΦΣ'!K131,"")</f>
        <v/>
      </c>
      <c r="G136" s="139" t="str">
        <f t="shared" si="51"/>
        <v/>
      </c>
      <c r="H136" s="136" t="str">
        <f t="shared" si="52"/>
        <v/>
      </c>
      <c r="I136" s="140" t="str">
        <f t="shared" si="53"/>
        <v/>
      </c>
      <c r="J136" s="141" t="str">
        <f t="shared" si="54"/>
        <v/>
      </c>
      <c r="K136" s="141" t="str">
        <f t="shared" si="55"/>
        <v/>
      </c>
      <c r="L136" s="140" t="str">
        <f>IF(G136&lt;&gt;"",'Γενικά Δεδομένα'!$I$6*365,"")</f>
        <v/>
      </c>
      <c r="M136" s="144" t="str">
        <f>IF(G136&lt;&gt;"",Υπολογισμοί!G131,"")</f>
        <v/>
      </c>
      <c r="N136" s="145" t="str">
        <f>IF(G136&lt;&gt;"",'Γενικά Δεδομένα'!$I$4,"")</f>
        <v/>
      </c>
      <c r="O136" s="144" t="str">
        <f>IF(G136&lt;&gt;"",M136*'Γενικά Δεδομένα'!$I$4,"")</f>
        <v/>
      </c>
      <c r="Q136" s="155" t="str">
        <f t="shared" si="56"/>
        <v/>
      </c>
      <c r="R136" s="156" t="str">
        <f t="shared" si="57"/>
        <v/>
      </c>
      <c r="S136" s="157" t="str">
        <f t="shared" si="58"/>
        <v/>
      </c>
      <c r="T136" s="158"/>
      <c r="U136" s="159" t="str">
        <f>IF(Q136&lt;&gt;"",'Νέα ΦΣ'!D131,"")</f>
        <v/>
      </c>
      <c r="V136" s="148" t="str">
        <f>IF(Q136&lt;&gt;"",'Νέα ΦΣ'!M131,"")</f>
        <v/>
      </c>
      <c r="W136" s="148" t="str">
        <f t="shared" si="59"/>
        <v/>
      </c>
      <c r="X136" s="148" t="str">
        <f>IF(Q136&lt;&gt;"",'Νέα ΦΣ'!O131,"")</f>
        <v/>
      </c>
      <c r="Y136" s="141" t="str">
        <f t="shared" si="60"/>
        <v/>
      </c>
      <c r="AA136" s="139" t="str">
        <f t="shared" si="61"/>
        <v/>
      </c>
      <c r="AB136" s="136" t="str">
        <f t="shared" si="62"/>
        <v/>
      </c>
      <c r="AC136" s="136" t="str">
        <f t="shared" si="63"/>
        <v/>
      </c>
      <c r="AD136" s="136" t="str">
        <f t="shared" si="64"/>
        <v/>
      </c>
      <c r="AE136" s="136" t="str">
        <f t="shared" si="65"/>
        <v/>
      </c>
      <c r="AF136" s="141" t="str">
        <f t="shared" si="66"/>
        <v/>
      </c>
      <c r="AG136" s="136" t="str">
        <f t="shared" si="67"/>
        <v/>
      </c>
      <c r="AH136" s="144" t="str">
        <f t="shared" si="68"/>
        <v/>
      </c>
      <c r="AI136" s="144" t="str">
        <f>IF(AA136&lt;&gt;"",Υπολογισμοί!H131,"")</f>
        <v/>
      </c>
      <c r="AJ136" s="146" t="str">
        <f>IF(AA136&lt;&gt;"",'Γενικά Δεδομένα'!$I$4,"")</f>
        <v/>
      </c>
      <c r="AK136" s="144" t="str">
        <f t="shared" si="69"/>
        <v/>
      </c>
      <c r="AM136" s="160"/>
      <c r="AO136" s="159"/>
      <c r="AP136" s="148"/>
      <c r="AQ136" s="148"/>
      <c r="AR136" s="148"/>
      <c r="AS136" s="141"/>
      <c r="AT136" s="140"/>
      <c r="AU136" s="140"/>
      <c r="AW136" s="148"/>
      <c r="AX136" s="140"/>
      <c r="AY136" s="140"/>
      <c r="AZ136" s="140"/>
      <c r="BB136" s="139" t="str">
        <f>IF('Λοιπός Εξοπλισμός'!A131&lt;&gt;"",'Λοιπός Εξοπλισμός'!A131,"")</f>
        <v/>
      </c>
      <c r="BC136" s="137" t="str">
        <f>IF('Λοιπός Εξοπλισμός'!B131&lt;&gt;"",'Λοιπός Εξοπλισμός'!B131,"")</f>
        <v/>
      </c>
      <c r="BD136" s="137" t="str">
        <f>IF('Λοιπός Εξοπλισμός'!C131&lt;&gt;"",'Λοιπός Εξοπλισμός'!C131,"")</f>
        <v/>
      </c>
      <c r="BE136" s="137" t="str">
        <f>IF('Λοιπός Εξοπλισμός'!G131&lt;&gt;"",'Λοιπός Εξοπλισμός'!G131,"")</f>
        <v/>
      </c>
      <c r="BF136" s="137" t="str">
        <f>IF('Λοιπός Εξοπλισμός'!H131&lt;&gt;"",'Λοιπός Εξοπλισμός'!H131,"")</f>
        <v/>
      </c>
      <c r="BG136" s="362" t="str">
        <f>IF(BE136="","",BE136*BF136)</f>
        <v/>
      </c>
    </row>
    <row r="137" spans="1:59" x14ac:dyDescent="0.2">
      <c r="A137" s="139" t="str">
        <f>IF('Συμβατικά ΦΣ'!B132&lt;&gt;"",'Συμβατικά ΦΣ'!C132,"")</f>
        <v/>
      </c>
      <c r="B137" s="137" t="str">
        <f>IF('Συμβατικά ΦΣ'!B132&lt;&gt;"",'Συμβατικά ΦΣ'!I132,"")</f>
        <v/>
      </c>
      <c r="C137" s="140" t="str">
        <f>IF('Συμβατικά ΦΣ'!B132&lt;&gt;"",'Συμβατικά ΦΣ'!J132,"")</f>
        <v/>
      </c>
      <c r="D137" s="141" t="str">
        <f>IF('Συμβατικά ΦΣ'!B132&lt;&gt;"",'Συμβατικά ΦΣ'!L132,"")</f>
        <v/>
      </c>
      <c r="E137" s="137" t="str">
        <f>IF('Συμβατικά ΦΣ'!B132&lt;&gt;"",'Συμβατικά ΦΣ'!K132,"")</f>
        <v/>
      </c>
      <c r="G137" s="139" t="str">
        <f t="shared" si="51"/>
        <v/>
      </c>
      <c r="H137" s="136" t="str">
        <f t="shared" si="52"/>
        <v/>
      </c>
      <c r="I137" s="140" t="str">
        <f t="shared" si="53"/>
        <v/>
      </c>
      <c r="J137" s="141" t="str">
        <f t="shared" si="54"/>
        <v/>
      </c>
      <c r="K137" s="141" t="str">
        <f t="shared" si="55"/>
        <v/>
      </c>
      <c r="L137" s="140" t="str">
        <f>IF(G137&lt;&gt;"",'Γενικά Δεδομένα'!$I$6*365,"")</f>
        <v/>
      </c>
      <c r="M137" s="144" t="str">
        <f>IF(G137&lt;&gt;"",Υπολογισμοί!G132,"")</f>
        <v/>
      </c>
      <c r="N137" s="145" t="str">
        <f>IF(G137&lt;&gt;"",'Γενικά Δεδομένα'!$I$4,"")</f>
        <v/>
      </c>
      <c r="O137" s="144" t="str">
        <f>IF(G137&lt;&gt;"",M137*'Γενικά Δεδομένα'!$I$4,"")</f>
        <v/>
      </c>
      <c r="Q137" s="155" t="str">
        <f t="shared" si="56"/>
        <v/>
      </c>
      <c r="R137" s="156" t="str">
        <f t="shared" si="57"/>
        <v/>
      </c>
      <c r="S137" s="157" t="str">
        <f t="shared" si="58"/>
        <v/>
      </c>
      <c r="T137" s="158"/>
      <c r="U137" s="159" t="str">
        <f>IF(Q137&lt;&gt;"",'Νέα ΦΣ'!D132,"")</f>
        <v/>
      </c>
      <c r="V137" s="148" t="str">
        <f>IF(Q137&lt;&gt;"",'Νέα ΦΣ'!M132,"")</f>
        <v/>
      </c>
      <c r="W137" s="148" t="str">
        <f t="shared" si="59"/>
        <v/>
      </c>
      <c r="X137" s="148" t="str">
        <f>IF(Q137&lt;&gt;"",'Νέα ΦΣ'!O132,"")</f>
        <v/>
      </c>
      <c r="Y137" s="141" t="str">
        <f t="shared" si="60"/>
        <v/>
      </c>
      <c r="AA137" s="139" t="str">
        <f t="shared" si="61"/>
        <v/>
      </c>
      <c r="AB137" s="136" t="str">
        <f t="shared" si="62"/>
        <v/>
      </c>
      <c r="AC137" s="136" t="str">
        <f t="shared" si="63"/>
        <v/>
      </c>
      <c r="AD137" s="136" t="str">
        <f t="shared" si="64"/>
        <v/>
      </c>
      <c r="AE137" s="136" t="str">
        <f t="shared" si="65"/>
        <v/>
      </c>
      <c r="AF137" s="141" t="str">
        <f t="shared" si="66"/>
        <v/>
      </c>
      <c r="AG137" s="136" t="str">
        <f t="shared" si="67"/>
        <v/>
      </c>
      <c r="AH137" s="144" t="str">
        <f t="shared" si="68"/>
        <v/>
      </c>
      <c r="AI137" s="144" t="str">
        <f>IF(AA137&lt;&gt;"",Υπολογισμοί!H132,"")</f>
        <v/>
      </c>
      <c r="AJ137" s="146" t="str">
        <f>IF(AA137&lt;&gt;"",'Γενικά Δεδομένα'!$I$4,"")</f>
        <v/>
      </c>
      <c r="AK137" s="144" t="str">
        <f t="shared" si="69"/>
        <v/>
      </c>
      <c r="AM137" s="160"/>
      <c r="AO137" s="159"/>
      <c r="AP137" s="148"/>
      <c r="AQ137" s="148"/>
      <c r="AR137" s="148"/>
      <c r="AS137" s="141"/>
      <c r="AT137" s="140"/>
      <c r="AU137" s="140"/>
      <c r="AW137" s="148"/>
      <c r="AX137" s="140"/>
      <c r="AY137" s="140"/>
      <c r="AZ137" s="140"/>
      <c r="BB137" s="139" t="str">
        <f>IF('Λοιπός Εξοπλισμός'!A132&lt;&gt;"",'Λοιπός Εξοπλισμός'!A132,"")</f>
        <v/>
      </c>
      <c r="BC137" s="137" t="str">
        <f>IF('Λοιπός Εξοπλισμός'!B132&lt;&gt;"",'Λοιπός Εξοπλισμός'!B132,"")</f>
        <v/>
      </c>
      <c r="BD137" s="137" t="str">
        <f>IF('Λοιπός Εξοπλισμός'!C132&lt;&gt;"",'Λοιπός Εξοπλισμός'!C132,"")</f>
        <v/>
      </c>
      <c r="BE137" s="137" t="str">
        <f>IF('Λοιπός Εξοπλισμός'!G132&lt;&gt;"",'Λοιπός Εξοπλισμός'!G132,"")</f>
        <v/>
      </c>
      <c r="BF137" s="137" t="str">
        <f>IF('Λοιπός Εξοπλισμός'!H132&lt;&gt;"",'Λοιπός Εξοπλισμός'!H132,"")</f>
        <v/>
      </c>
      <c r="BG137" s="362" t="str">
        <f t="shared" ref="BG137:BG158" si="71">IF(BE137="","",BE137*BF137)</f>
        <v/>
      </c>
    </row>
    <row r="138" spans="1:59" x14ac:dyDescent="0.2">
      <c r="A138" s="139" t="str">
        <f>IF('Συμβατικά ΦΣ'!B133&lt;&gt;"",'Συμβατικά ΦΣ'!C133,"")</f>
        <v/>
      </c>
      <c r="B138" s="137" t="str">
        <f>IF('Συμβατικά ΦΣ'!B133&lt;&gt;"",'Συμβατικά ΦΣ'!I133,"")</f>
        <v/>
      </c>
      <c r="C138" s="140" t="str">
        <f>IF('Συμβατικά ΦΣ'!B133&lt;&gt;"",'Συμβατικά ΦΣ'!J133,"")</f>
        <v/>
      </c>
      <c r="D138" s="141" t="str">
        <f>IF('Συμβατικά ΦΣ'!B133&lt;&gt;"",'Συμβατικά ΦΣ'!L133,"")</f>
        <v/>
      </c>
      <c r="E138" s="137" t="str">
        <f>IF('Συμβατικά ΦΣ'!B133&lt;&gt;"",'Συμβατικά ΦΣ'!K133,"")</f>
        <v/>
      </c>
      <c r="G138" s="139" t="str">
        <f t="shared" si="51"/>
        <v/>
      </c>
      <c r="H138" s="136" t="str">
        <f t="shared" si="52"/>
        <v/>
      </c>
      <c r="I138" s="140" t="str">
        <f t="shared" si="53"/>
        <v/>
      </c>
      <c r="J138" s="141" t="str">
        <f t="shared" si="54"/>
        <v/>
      </c>
      <c r="K138" s="141" t="str">
        <f t="shared" si="55"/>
        <v/>
      </c>
      <c r="L138" s="140" t="str">
        <f>IF(G138&lt;&gt;"",'Γενικά Δεδομένα'!$I$6*365,"")</f>
        <v/>
      </c>
      <c r="M138" s="144" t="str">
        <f>IF(G138&lt;&gt;"",Υπολογισμοί!G133,"")</f>
        <v/>
      </c>
      <c r="N138" s="145" t="str">
        <f>IF(G138&lt;&gt;"",'Γενικά Δεδομένα'!$I$4,"")</f>
        <v/>
      </c>
      <c r="O138" s="144" t="str">
        <f>IF(G138&lt;&gt;"",M138*'Γενικά Δεδομένα'!$I$4,"")</f>
        <v/>
      </c>
      <c r="Q138" s="155" t="str">
        <f t="shared" si="56"/>
        <v/>
      </c>
      <c r="R138" s="156" t="str">
        <f t="shared" si="57"/>
        <v/>
      </c>
      <c r="S138" s="157" t="str">
        <f t="shared" si="58"/>
        <v/>
      </c>
      <c r="T138" s="158"/>
      <c r="U138" s="159" t="str">
        <f>IF(Q138&lt;&gt;"",'Νέα ΦΣ'!D133,"")</f>
        <v/>
      </c>
      <c r="V138" s="148" t="str">
        <f>IF(Q138&lt;&gt;"",'Νέα ΦΣ'!M133,"")</f>
        <v/>
      </c>
      <c r="W138" s="148" t="str">
        <f t="shared" si="59"/>
        <v/>
      </c>
      <c r="X138" s="148" t="str">
        <f>IF(Q138&lt;&gt;"",'Νέα ΦΣ'!O133,"")</f>
        <v/>
      </c>
      <c r="Y138" s="141" t="str">
        <f t="shared" si="60"/>
        <v/>
      </c>
      <c r="AA138" s="139" t="str">
        <f t="shared" si="61"/>
        <v/>
      </c>
      <c r="AB138" s="136" t="str">
        <f t="shared" si="62"/>
        <v/>
      </c>
      <c r="AC138" s="136" t="str">
        <f t="shared" si="63"/>
        <v/>
      </c>
      <c r="AD138" s="136" t="str">
        <f t="shared" si="64"/>
        <v/>
      </c>
      <c r="AE138" s="136" t="str">
        <f t="shared" si="65"/>
        <v/>
      </c>
      <c r="AF138" s="141" t="str">
        <f t="shared" si="66"/>
        <v/>
      </c>
      <c r="AG138" s="136" t="str">
        <f t="shared" si="67"/>
        <v/>
      </c>
      <c r="AH138" s="144" t="str">
        <f t="shared" si="68"/>
        <v/>
      </c>
      <c r="AI138" s="144" t="str">
        <f>IF(AA138&lt;&gt;"",Υπολογισμοί!H133,"")</f>
        <v/>
      </c>
      <c r="AJ138" s="146" t="str">
        <f>IF(AA138&lt;&gt;"",'Γενικά Δεδομένα'!$I$4,"")</f>
        <v/>
      </c>
      <c r="AK138" s="144" t="str">
        <f t="shared" si="69"/>
        <v/>
      </c>
      <c r="AM138" s="160"/>
      <c r="AO138" s="159"/>
      <c r="AP138" s="148"/>
      <c r="AQ138" s="148"/>
      <c r="AR138" s="148"/>
      <c r="AS138" s="141"/>
      <c r="AT138" s="140"/>
      <c r="AU138" s="140"/>
      <c r="AW138" s="148"/>
      <c r="AX138" s="140"/>
      <c r="AY138" s="140"/>
      <c r="AZ138" s="140"/>
      <c r="BB138" s="139" t="str">
        <f>IF('Λοιπός Εξοπλισμός'!A133&lt;&gt;"",'Λοιπός Εξοπλισμός'!A133,"")</f>
        <v/>
      </c>
      <c r="BC138" s="137" t="str">
        <f>IF('Λοιπός Εξοπλισμός'!B133&lt;&gt;"",'Λοιπός Εξοπλισμός'!B133,"")</f>
        <v/>
      </c>
      <c r="BD138" s="137" t="str">
        <f>IF('Λοιπός Εξοπλισμός'!C133&lt;&gt;"",'Λοιπός Εξοπλισμός'!C133,"")</f>
        <v/>
      </c>
      <c r="BE138" s="137" t="str">
        <f>IF('Λοιπός Εξοπλισμός'!G133&lt;&gt;"",'Λοιπός Εξοπλισμός'!G133,"")</f>
        <v/>
      </c>
      <c r="BF138" s="137" t="str">
        <f>IF('Λοιπός Εξοπλισμός'!H133&lt;&gt;"",'Λοιπός Εξοπλισμός'!H133,"")</f>
        <v/>
      </c>
      <c r="BG138" s="362" t="str">
        <f t="shared" si="71"/>
        <v/>
      </c>
    </row>
    <row r="139" spans="1:59" x14ac:dyDescent="0.2">
      <c r="A139" s="139" t="str">
        <f>IF('Συμβατικά ΦΣ'!B134&lt;&gt;"",'Συμβατικά ΦΣ'!C134,"")</f>
        <v/>
      </c>
      <c r="B139" s="137" t="str">
        <f>IF('Συμβατικά ΦΣ'!B134&lt;&gt;"",'Συμβατικά ΦΣ'!I134,"")</f>
        <v/>
      </c>
      <c r="C139" s="140" t="str">
        <f>IF('Συμβατικά ΦΣ'!B134&lt;&gt;"",'Συμβατικά ΦΣ'!J134,"")</f>
        <v/>
      </c>
      <c r="D139" s="141" t="str">
        <f>IF('Συμβατικά ΦΣ'!B134&lt;&gt;"",'Συμβατικά ΦΣ'!L134,"")</f>
        <v/>
      </c>
      <c r="E139" s="137" t="str">
        <f>IF('Συμβατικά ΦΣ'!B134&lt;&gt;"",'Συμβατικά ΦΣ'!K134,"")</f>
        <v/>
      </c>
      <c r="G139" s="139" t="str">
        <f t="shared" si="51"/>
        <v/>
      </c>
      <c r="H139" s="136" t="str">
        <f t="shared" si="52"/>
        <v/>
      </c>
      <c r="I139" s="140" t="str">
        <f t="shared" si="53"/>
        <v/>
      </c>
      <c r="J139" s="141" t="str">
        <f t="shared" si="54"/>
        <v/>
      </c>
      <c r="K139" s="141" t="str">
        <f t="shared" si="55"/>
        <v/>
      </c>
      <c r="L139" s="140" t="str">
        <f>IF(G139&lt;&gt;"",'Γενικά Δεδομένα'!$I$6*365,"")</f>
        <v/>
      </c>
      <c r="M139" s="144" t="str">
        <f>IF(G139&lt;&gt;"",Υπολογισμοί!G134,"")</f>
        <v/>
      </c>
      <c r="N139" s="145" t="str">
        <f>IF(G139&lt;&gt;"",'Γενικά Δεδομένα'!$I$4,"")</f>
        <v/>
      </c>
      <c r="O139" s="144" t="str">
        <f>IF(G139&lt;&gt;"",M139*'Γενικά Δεδομένα'!$I$4,"")</f>
        <v/>
      </c>
      <c r="Q139" s="155" t="str">
        <f t="shared" si="56"/>
        <v/>
      </c>
      <c r="R139" s="156" t="str">
        <f t="shared" si="57"/>
        <v/>
      </c>
      <c r="S139" s="157" t="str">
        <f t="shared" si="58"/>
        <v/>
      </c>
      <c r="T139" s="158"/>
      <c r="U139" s="159" t="str">
        <f>IF(Q139&lt;&gt;"",'Νέα ΦΣ'!D134,"")</f>
        <v/>
      </c>
      <c r="V139" s="148" t="str">
        <f>IF(Q139&lt;&gt;"",'Νέα ΦΣ'!M134,"")</f>
        <v/>
      </c>
      <c r="W139" s="148" t="str">
        <f t="shared" si="59"/>
        <v/>
      </c>
      <c r="X139" s="148" t="str">
        <f>IF(Q139&lt;&gt;"",'Νέα ΦΣ'!O134,"")</f>
        <v/>
      </c>
      <c r="Y139" s="141" t="str">
        <f t="shared" si="60"/>
        <v/>
      </c>
      <c r="AA139" s="139" t="str">
        <f t="shared" si="61"/>
        <v/>
      </c>
      <c r="AB139" s="136" t="str">
        <f t="shared" si="62"/>
        <v/>
      </c>
      <c r="AC139" s="136" t="str">
        <f t="shared" si="63"/>
        <v/>
      </c>
      <c r="AD139" s="136" t="str">
        <f t="shared" si="64"/>
        <v/>
      </c>
      <c r="AE139" s="136" t="str">
        <f t="shared" si="65"/>
        <v/>
      </c>
      <c r="AF139" s="141" t="str">
        <f t="shared" si="66"/>
        <v/>
      </c>
      <c r="AG139" s="136" t="str">
        <f t="shared" si="67"/>
        <v/>
      </c>
      <c r="AH139" s="144" t="str">
        <f t="shared" si="68"/>
        <v/>
      </c>
      <c r="AI139" s="144" t="str">
        <f>IF(AA139&lt;&gt;"",Υπολογισμοί!H134,"")</f>
        <v/>
      </c>
      <c r="AJ139" s="146" t="str">
        <f>IF(AA139&lt;&gt;"",'Γενικά Δεδομένα'!$I$4,"")</f>
        <v/>
      </c>
      <c r="AK139" s="144" t="str">
        <f t="shared" si="69"/>
        <v/>
      </c>
      <c r="AM139" s="160"/>
      <c r="AO139" s="159"/>
      <c r="AP139" s="148"/>
      <c r="AQ139" s="148"/>
      <c r="AR139" s="148"/>
      <c r="AS139" s="141"/>
      <c r="AT139" s="140"/>
      <c r="AU139" s="140"/>
      <c r="AW139" s="148"/>
      <c r="AX139" s="140"/>
      <c r="AY139" s="140"/>
      <c r="AZ139" s="140"/>
      <c r="BB139" s="139" t="str">
        <f>IF('Λοιπός Εξοπλισμός'!A134&lt;&gt;"",'Λοιπός Εξοπλισμός'!A134,"")</f>
        <v/>
      </c>
      <c r="BC139" s="137" t="str">
        <f>IF('Λοιπός Εξοπλισμός'!B134&lt;&gt;"",'Λοιπός Εξοπλισμός'!B134,"")</f>
        <v/>
      </c>
      <c r="BD139" s="137" t="str">
        <f>IF('Λοιπός Εξοπλισμός'!C134&lt;&gt;"",'Λοιπός Εξοπλισμός'!C134,"")</f>
        <v/>
      </c>
      <c r="BE139" s="137" t="str">
        <f>IF('Λοιπός Εξοπλισμός'!G134&lt;&gt;"",'Λοιπός Εξοπλισμός'!G134,"")</f>
        <v/>
      </c>
      <c r="BF139" s="137" t="str">
        <f>IF('Λοιπός Εξοπλισμός'!H134&lt;&gt;"",'Λοιπός Εξοπλισμός'!H134,"")</f>
        <v/>
      </c>
      <c r="BG139" s="362" t="str">
        <f t="shared" si="71"/>
        <v/>
      </c>
    </row>
    <row r="140" spans="1:59" x14ac:dyDescent="0.2">
      <c r="A140" s="139" t="str">
        <f>IF('Συμβατικά ΦΣ'!B135&lt;&gt;"",'Συμβατικά ΦΣ'!C135,"")</f>
        <v/>
      </c>
      <c r="B140" s="137" t="str">
        <f>IF('Συμβατικά ΦΣ'!B135&lt;&gt;"",'Συμβατικά ΦΣ'!I135,"")</f>
        <v/>
      </c>
      <c r="C140" s="140" t="str">
        <f>IF('Συμβατικά ΦΣ'!B135&lt;&gt;"",'Συμβατικά ΦΣ'!J135,"")</f>
        <v/>
      </c>
      <c r="D140" s="141" t="str">
        <f>IF('Συμβατικά ΦΣ'!B135&lt;&gt;"",'Συμβατικά ΦΣ'!L135,"")</f>
        <v/>
      </c>
      <c r="E140" s="137" t="str">
        <f>IF('Συμβατικά ΦΣ'!B135&lt;&gt;"",'Συμβατικά ΦΣ'!K135,"")</f>
        <v/>
      </c>
      <c r="G140" s="139" t="str">
        <f t="shared" si="51"/>
        <v/>
      </c>
      <c r="H140" s="136" t="str">
        <f t="shared" si="52"/>
        <v/>
      </c>
      <c r="I140" s="140" t="str">
        <f t="shared" si="53"/>
        <v/>
      </c>
      <c r="J140" s="141" t="str">
        <f t="shared" si="54"/>
        <v/>
      </c>
      <c r="K140" s="141" t="str">
        <f t="shared" si="55"/>
        <v/>
      </c>
      <c r="L140" s="140" t="str">
        <f>IF(G140&lt;&gt;"",'Γενικά Δεδομένα'!$I$6*365,"")</f>
        <v/>
      </c>
      <c r="M140" s="144" t="str">
        <f>IF(G140&lt;&gt;"",Υπολογισμοί!G135,"")</f>
        <v/>
      </c>
      <c r="N140" s="145" t="str">
        <f>IF(G140&lt;&gt;"",'Γενικά Δεδομένα'!$I$4,"")</f>
        <v/>
      </c>
      <c r="O140" s="144" t="str">
        <f>IF(G140&lt;&gt;"",M140*'Γενικά Δεδομένα'!$I$4,"")</f>
        <v/>
      </c>
      <c r="Q140" s="155" t="str">
        <f t="shared" si="56"/>
        <v/>
      </c>
      <c r="R140" s="156" t="str">
        <f t="shared" si="57"/>
        <v/>
      </c>
      <c r="S140" s="157" t="str">
        <f t="shared" si="58"/>
        <v/>
      </c>
      <c r="T140" s="158"/>
      <c r="U140" s="159" t="str">
        <f>IF(Q140&lt;&gt;"",'Νέα ΦΣ'!D135,"")</f>
        <v/>
      </c>
      <c r="V140" s="148" t="str">
        <f>IF(Q140&lt;&gt;"",'Νέα ΦΣ'!M135,"")</f>
        <v/>
      </c>
      <c r="W140" s="148" t="str">
        <f t="shared" si="59"/>
        <v/>
      </c>
      <c r="X140" s="148" t="str">
        <f>IF(Q140&lt;&gt;"",'Νέα ΦΣ'!O135,"")</f>
        <v/>
      </c>
      <c r="Y140" s="141" t="str">
        <f t="shared" si="60"/>
        <v/>
      </c>
      <c r="AA140" s="139" t="str">
        <f t="shared" si="61"/>
        <v/>
      </c>
      <c r="AB140" s="136" t="str">
        <f t="shared" si="62"/>
        <v/>
      </c>
      <c r="AC140" s="136" t="str">
        <f t="shared" si="63"/>
        <v/>
      </c>
      <c r="AD140" s="136" t="str">
        <f t="shared" si="64"/>
        <v/>
      </c>
      <c r="AE140" s="136" t="str">
        <f t="shared" si="65"/>
        <v/>
      </c>
      <c r="AF140" s="141" t="str">
        <f t="shared" si="66"/>
        <v/>
      </c>
      <c r="AG140" s="136" t="str">
        <f t="shared" si="67"/>
        <v/>
      </c>
      <c r="AH140" s="144" t="str">
        <f t="shared" si="68"/>
        <v/>
      </c>
      <c r="AI140" s="144" t="str">
        <f>IF(AA140&lt;&gt;"",Υπολογισμοί!H135,"")</f>
        <v/>
      </c>
      <c r="AJ140" s="146" t="str">
        <f>IF(AA140&lt;&gt;"",'Γενικά Δεδομένα'!$I$4,"")</f>
        <v/>
      </c>
      <c r="AK140" s="144" t="str">
        <f t="shared" si="69"/>
        <v/>
      </c>
      <c r="AM140" s="160"/>
      <c r="AO140" s="159"/>
      <c r="AP140" s="148"/>
      <c r="AQ140" s="148"/>
      <c r="AR140" s="148"/>
      <c r="AS140" s="141"/>
      <c r="AT140" s="140"/>
      <c r="AU140" s="140"/>
      <c r="AW140" s="148"/>
      <c r="AX140" s="140"/>
      <c r="AY140" s="140"/>
      <c r="AZ140" s="140"/>
      <c r="BB140" s="139" t="str">
        <f>IF('Λοιπός Εξοπλισμός'!A135&lt;&gt;"",'Λοιπός Εξοπλισμός'!A135,"")</f>
        <v/>
      </c>
      <c r="BC140" s="137" t="str">
        <f>IF('Λοιπός Εξοπλισμός'!B135&lt;&gt;"",'Λοιπός Εξοπλισμός'!B135,"")</f>
        <v/>
      </c>
      <c r="BD140" s="137" t="str">
        <f>IF('Λοιπός Εξοπλισμός'!C135&lt;&gt;"",'Λοιπός Εξοπλισμός'!C135,"")</f>
        <v/>
      </c>
      <c r="BE140" s="137" t="str">
        <f>IF('Λοιπός Εξοπλισμός'!G135&lt;&gt;"",'Λοιπός Εξοπλισμός'!G135,"")</f>
        <v/>
      </c>
      <c r="BF140" s="137" t="str">
        <f>IF('Λοιπός Εξοπλισμός'!H135&lt;&gt;"",'Λοιπός Εξοπλισμός'!H135,"")</f>
        <v/>
      </c>
      <c r="BG140" s="362" t="str">
        <f t="shared" si="71"/>
        <v/>
      </c>
    </row>
    <row r="141" spans="1:59" x14ac:dyDescent="0.2">
      <c r="A141" s="139" t="str">
        <f>IF('Συμβατικά ΦΣ'!B136&lt;&gt;"",'Συμβατικά ΦΣ'!C136,"")</f>
        <v/>
      </c>
      <c r="B141" s="137" t="str">
        <f>IF('Συμβατικά ΦΣ'!B136&lt;&gt;"",'Συμβατικά ΦΣ'!I136,"")</f>
        <v/>
      </c>
      <c r="C141" s="140" t="str">
        <f>IF('Συμβατικά ΦΣ'!B136&lt;&gt;"",'Συμβατικά ΦΣ'!J136,"")</f>
        <v/>
      </c>
      <c r="D141" s="141" t="str">
        <f>IF('Συμβατικά ΦΣ'!B136&lt;&gt;"",'Συμβατικά ΦΣ'!L136,"")</f>
        <v/>
      </c>
      <c r="E141" s="137" t="str">
        <f>IF('Συμβατικά ΦΣ'!B136&lt;&gt;"",'Συμβατικά ΦΣ'!K136,"")</f>
        <v/>
      </c>
      <c r="G141" s="139" t="str">
        <f t="shared" si="51"/>
        <v/>
      </c>
      <c r="H141" s="136" t="str">
        <f t="shared" si="52"/>
        <v/>
      </c>
      <c r="I141" s="140" t="str">
        <f t="shared" si="53"/>
        <v/>
      </c>
      <c r="J141" s="141" t="str">
        <f t="shared" si="54"/>
        <v/>
      </c>
      <c r="K141" s="141" t="str">
        <f t="shared" si="55"/>
        <v/>
      </c>
      <c r="L141" s="140" t="str">
        <f>IF(G141&lt;&gt;"",'Γενικά Δεδομένα'!$I$6*365,"")</f>
        <v/>
      </c>
      <c r="M141" s="144" t="str">
        <f>IF(G141&lt;&gt;"",Υπολογισμοί!G136,"")</f>
        <v/>
      </c>
      <c r="N141" s="145" t="str">
        <f>IF(G141&lt;&gt;"",'Γενικά Δεδομένα'!$I$4,"")</f>
        <v/>
      </c>
      <c r="O141" s="144" t="str">
        <f>IF(G141&lt;&gt;"",M141*'Γενικά Δεδομένα'!$I$4,"")</f>
        <v/>
      </c>
      <c r="Q141" s="155" t="str">
        <f t="shared" si="56"/>
        <v/>
      </c>
      <c r="R141" s="156" t="str">
        <f t="shared" si="57"/>
        <v/>
      </c>
      <c r="S141" s="157" t="str">
        <f t="shared" si="58"/>
        <v/>
      </c>
      <c r="T141" s="158"/>
      <c r="U141" s="159" t="str">
        <f>IF(Q141&lt;&gt;"",'Νέα ΦΣ'!D136,"")</f>
        <v/>
      </c>
      <c r="V141" s="148" t="str">
        <f>IF(Q141&lt;&gt;"",'Νέα ΦΣ'!M136,"")</f>
        <v/>
      </c>
      <c r="W141" s="148" t="str">
        <f t="shared" si="59"/>
        <v/>
      </c>
      <c r="X141" s="148" t="str">
        <f>IF(Q141&lt;&gt;"",'Νέα ΦΣ'!O136,"")</f>
        <v/>
      </c>
      <c r="Y141" s="141" t="str">
        <f t="shared" si="60"/>
        <v/>
      </c>
      <c r="AA141" s="139" t="str">
        <f t="shared" si="61"/>
        <v/>
      </c>
      <c r="AB141" s="136" t="str">
        <f t="shared" si="62"/>
        <v/>
      </c>
      <c r="AC141" s="136" t="str">
        <f t="shared" si="63"/>
        <v/>
      </c>
      <c r="AD141" s="136" t="str">
        <f t="shared" si="64"/>
        <v/>
      </c>
      <c r="AE141" s="136" t="str">
        <f t="shared" si="65"/>
        <v/>
      </c>
      <c r="AF141" s="141" t="str">
        <f t="shared" si="66"/>
        <v/>
      </c>
      <c r="AG141" s="136" t="str">
        <f t="shared" si="67"/>
        <v/>
      </c>
      <c r="AH141" s="144" t="str">
        <f t="shared" si="68"/>
        <v/>
      </c>
      <c r="AI141" s="144" t="str">
        <f>IF(AA141&lt;&gt;"",Υπολογισμοί!H136,"")</f>
        <v/>
      </c>
      <c r="AJ141" s="146" t="str">
        <f>IF(AA141&lt;&gt;"",'Γενικά Δεδομένα'!$I$4,"")</f>
        <v/>
      </c>
      <c r="AK141" s="144" t="str">
        <f t="shared" si="69"/>
        <v/>
      </c>
      <c r="AM141" s="160"/>
      <c r="AO141" s="159"/>
      <c r="AP141" s="148"/>
      <c r="AQ141" s="148"/>
      <c r="AR141" s="148"/>
      <c r="AS141" s="141"/>
      <c r="AT141" s="140"/>
      <c r="AU141" s="140"/>
      <c r="AW141" s="148"/>
      <c r="AX141" s="140"/>
      <c r="AY141" s="140"/>
      <c r="AZ141" s="140"/>
      <c r="BB141" s="139" t="str">
        <f>IF('Λοιπός Εξοπλισμός'!A136&lt;&gt;"",'Λοιπός Εξοπλισμός'!A136,"")</f>
        <v/>
      </c>
      <c r="BC141" s="137" t="str">
        <f>IF('Λοιπός Εξοπλισμός'!B136&lt;&gt;"",'Λοιπός Εξοπλισμός'!B136,"")</f>
        <v/>
      </c>
      <c r="BD141" s="137" t="str">
        <f>IF('Λοιπός Εξοπλισμός'!C136&lt;&gt;"",'Λοιπός Εξοπλισμός'!C136,"")</f>
        <v/>
      </c>
      <c r="BE141" s="137" t="str">
        <f>IF('Λοιπός Εξοπλισμός'!G136&lt;&gt;"",'Λοιπός Εξοπλισμός'!G136,"")</f>
        <v/>
      </c>
      <c r="BF141" s="137" t="str">
        <f>IF('Λοιπός Εξοπλισμός'!H136&lt;&gt;"",'Λοιπός Εξοπλισμός'!H136,"")</f>
        <v/>
      </c>
      <c r="BG141" s="362" t="str">
        <f t="shared" si="71"/>
        <v/>
      </c>
    </row>
    <row r="142" spans="1:59" x14ac:dyDescent="0.2">
      <c r="A142" s="139" t="str">
        <f>IF('Συμβατικά ΦΣ'!B137&lt;&gt;"",'Συμβατικά ΦΣ'!C137,"")</f>
        <v/>
      </c>
      <c r="B142" s="137" t="str">
        <f>IF('Συμβατικά ΦΣ'!B137&lt;&gt;"",'Συμβατικά ΦΣ'!I137,"")</f>
        <v/>
      </c>
      <c r="C142" s="140" t="str">
        <f>IF('Συμβατικά ΦΣ'!B137&lt;&gt;"",'Συμβατικά ΦΣ'!J137,"")</f>
        <v/>
      </c>
      <c r="D142" s="141" t="str">
        <f>IF('Συμβατικά ΦΣ'!B137&lt;&gt;"",'Συμβατικά ΦΣ'!L137,"")</f>
        <v/>
      </c>
      <c r="E142" s="137" t="str">
        <f>IF('Συμβατικά ΦΣ'!B137&lt;&gt;"",'Συμβατικά ΦΣ'!K137,"")</f>
        <v/>
      </c>
      <c r="G142" s="139" t="str">
        <f t="shared" si="51"/>
        <v/>
      </c>
      <c r="H142" s="136" t="str">
        <f t="shared" si="52"/>
        <v/>
      </c>
      <c r="I142" s="140" t="str">
        <f t="shared" si="53"/>
        <v/>
      </c>
      <c r="J142" s="141" t="str">
        <f t="shared" si="54"/>
        <v/>
      </c>
      <c r="K142" s="141" t="str">
        <f t="shared" si="55"/>
        <v/>
      </c>
      <c r="L142" s="140" t="str">
        <f>IF(G142&lt;&gt;"",'Γενικά Δεδομένα'!$I$6*365,"")</f>
        <v/>
      </c>
      <c r="M142" s="144" t="str">
        <f>IF(G142&lt;&gt;"",Υπολογισμοί!G137,"")</f>
        <v/>
      </c>
      <c r="N142" s="145" t="str">
        <f>IF(G142&lt;&gt;"",'Γενικά Δεδομένα'!$I$4,"")</f>
        <v/>
      </c>
      <c r="O142" s="144" t="str">
        <f>IF(G142&lt;&gt;"",M142*'Γενικά Δεδομένα'!$I$4,"")</f>
        <v/>
      </c>
      <c r="Q142" s="155" t="str">
        <f t="shared" si="56"/>
        <v/>
      </c>
      <c r="R142" s="156" t="str">
        <f t="shared" si="57"/>
        <v/>
      </c>
      <c r="S142" s="157" t="str">
        <f t="shared" si="58"/>
        <v/>
      </c>
      <c r="T142" s="158"/>
      <c r="U142" s="159" t="str">
        <f>IF(Q142&lt;&gt;"",'Νέα ΦΣ'!D137,"")</f>
        <v/>
      </c>
      <c r="V142" s="148" t="str">
        <f>IF(Q142&lt;&gt;"",'Νέα ΦΣ'!M137,"")</f>
        <v/>
      </c>
      <c r="W142" s="148" t="str">
        <f t="shared" si="59"/>
        <v/>
      </c>
      <c r="X142" s="148" t="str">
        <f>IF(Q142&lt;&gt;"",'Νέα ΦΣ'!O137,"")</f>
        <v/>
      </c>
      <c r="Y142" s="141" t="str">
        <f t="shared" si="60"/>
        <v/>
      </c>
      <c r="AA142" s="139" t="str">
        <f t="shared" si="61"/>
        <v/>
      </c>
      <c r="AB142" s="136" t="str">
        <f t="shared" si="62"/>
        <v/>
      </c>
      <c r="AC142" s="136" t="str">
        <f t="shared" si="63"/>
        <v/>
      </c>
      <c r="AD142" s="136" t="str">
        <f t="shared" si="64"/>
        <v/>
      </c>
      <c r="AE142" s="136" t="str">
        <f t="shared" si="65"/>
        <v/>
      </c>
      <c r="AF142" s="141" t="str">
        <f t="shared" si="66"/>
        <v/>
      </c>
      <c r="AG142" s="136" t="str">
        <f t="shared" si="67"/>
        <v/>
      </c>
      <c r="AH142" s="144" t="str">
        <f t="shared" si="68"/>
        <v/>
      </c>
      <c r="AI142" s="144" t="str">
        <f>IF(AA142&lt;&gt;"",Υπολογισμοί!H137,"")</f>
        <v/>
      </c>
      <c r="AJ142" s="146" t="str">
        <f>IF(AA142&lt;&gt;"",'Γενικά Δεδομένα'!$I$4,"")</f>
        <v/>
      </c>
      <c r="AK142" s="144" t="str">
        <f t="shared" si="69"/>
        <v/>
      </c>
      <c r="AM142" s="160"/>
      <c r="AO142" s="159"/>
      <c r="AP142" s="148"/>
      <c r="AQ142" s="148"/>
      <c r="AR142" s="148"/>
      <c r="AS142" s="141"/>
      <c r="AT142" s="140"/>
      <c r="AU142" s="140"/>
      <c r="AW142" s="148"/>
      <c r="AX142" s="140"/>
      <c r="AY142" s="140"/>
      <c r="AZ142" s="140"/>
      <c r="BB142" s="139" t="str">
        <f>IF('Λοιπός Εξοπλισμός'!A137&lt;&gt;"",'Λοιπός Εξοπλισμός'!A137,"")</f>
        <v/>
      </c>
      <c r="BC142" s="137" t="str">
        <f>IF('Λοιπός Εξοπλισμός'!B137&lt;&gt;"",'Λοιπός Εξοπλισμός'!B137,"")</f>
        <v/>
      </c>
      <c r="BD142" s="137" t="str">
        <f>IF('Λοιπός Εξοπλισμός'!C137&lt;&gt;"",'Λοιπός Εξοπλισμός'!C137,"")</f>
        <v/>
      </c>
      <c r="BE142" s="137" t="str">
        <f>IF('Λοιπός Εξοπλισμός'!G137&lt;&gt;"",'Λοιπός Εξοπλισμός'!G137,"")</f>
        <v/>
      </c>
      <c r="BF142" s="137" t="str">
        <f>IF('Λοιπός Εξοπλισμός'!H137&lt;&gt;"",'Λοιπός Εξοπλισμός'!H137,"")</f>
        <v/>
      </c>
      <c r="BG142" s="362" t="str">
        <f t="shared" si="71"/>
        <v/>
      </c>
    </row>
    <row r="143" spans="1:59" x14ac:dyDescent="0.2">
      <c r="A143" s="139" t="str">
        <f>IF('Συμβατικά ΦΣ'!B138&lt;&gt;"",'Συμβατικά ΦΣ'!C138,"")</f>
        <v/>
      </c>
      <c r="B143" s="137" t="str">
        <f>IF('Συμβατικά ΦΣ'!B138&lt;&gt;"",'Συμβατικά ΦΣ'!I138,"")</f>
        <v/>
      </c>
      <c r="C143" s="140" t="str">
        <f>IF('Συμβατικά ΦΣ'!B138&lt;&gt;"",'Συμβατικά ΦΣ'!J138,"")</f>
        <v/>
      </c>
      <c r="D143" s="141" t="str">
        <f>IF('Συμβατικά ΦΣ'!B138&lt;&gt;"",'Συμβατικά ΦΣ'!L138,"")</f>
        <v/>
      </c>
      <c r="E143" s="137" t="str">
        <f>IF('Συμβατικά ΦΣ'!B138&lt;&gt;"",'Συμβατικά ΦΣ'!K138,"")</f>
        <v/>
      </c>
      <c r="G143" s="139" t="str">
        <f t="shared" si="51"/>
        <v/>
      </c>
      <c r="H143" s="136" t="str">
        <f t="shared" si="52"/>
        <v/>
      </c>
      <c r="I143" s="140" t="str">
        <f t="shared" si="53"/>
        <v/>
      </c>
      <c r="J143" s="141" t="str">
        <f t="shared" si="54"/>
        <v/>
      </c>
      <c r="K143" s="141" t="str">
        <f t="shared" si="55"/>
        <v/>
      </c>
      <c r="L143" s="140" t="str">
        <f>IF(G143&lt;&gt;"",'Γενικά Δεδομένα'!$I$6*365,"")</f>
        <v/>
      </c>
      <c r="M143" s="144" t="str">
        <f>IF(G143&lt;&gt;"",Υπολογισμοί!G138,"")</f>
        <v/>
      </c>
      <c r="N143" s="145" t="str">
        <f>IF(G143&lt;&gt;"",'Γενικά Δεδομένα'!$I$4,"")</f>
        <v/>
      </c>
      <c r="O143" s="144" t="str">
        <f>IF(G143&lt;&gt;"",M143*'Γενικά Δεδομένα'!$I$4,"")</f>
        <v/>
      </c>
      <c r="Q143" s="155" t="str">
        <f t="shared" si="56"/>
        <v/>
      </c>
      <c r="R143" s="156" t="str">
        <f t="shared" si="57"/>
        <v/>
      </c>
      <c r="S143" s="157" t="str">
        <f t="shared" si="58"/>
        <v/>
      </c>
      <c r="T143" s="158"/>
      <c r="U143" s="159" t="str">
        <f>IF(Q143&lt;&gt;"",'Νέα ΦΣ'!D138,"")</f>
        <v/>
      </c>
      <c r="V143" s="148" t="str">
        <f>IF(Q143&lt;&gt;"",'Νέα ΦΣ'!M138,"")</f>
        <v/>
      </c>
      <c r="W143" s="148" t="str">
        <f t="shared" si="59"/>
        <v/>
      </c>
      <c r="X143" s="148" t="str">
        <f>IF(Q143&lt;&gt;"",'Νέα ΦΣ'!O138,"")</f>
        <v/>
      </c>
      <c r="Y143" s="141" t="str">
        <f t="shared" si="60"/>
        <v/>
      </c>
      <c r="AA143" s="139" t="str">
        <f t="shared" si="61"/>
        <v/>
      </c>
      <c r="AB143" s="136" t="str">
        <f t="shared" si="62"/>
        <v/>
      </c>
      <c r="AC143" s="136" t="str">
        <f t="shared" si="63"/>
        <v/>
      </c>
      <c r="AD143" s="136" t="str">
        <f t="shared" si="64"/>
        <v/>
      </c>
      <c r="AE143" s="136" t="str">
        <f t="shared" si="65"/>
        <v/>
      </c>
      <c r="AF143" s="141" t="str">
        <f t="shared" si="66"/>
        <v/>
      </c>
      <c r="AG143" s="136" t="str">
        <f t="shared" si="67"/>
        <v/>
      </c>
      <c r="AH143" s="144" t="str">
        <f t="shared" si="68"/>
        <v/>
      </c>
      <c r="AI143" s="144" t="str">
        <f>IF(AA143&lt;&gt;"",Υπολογισμοί!H138,"")</f>
        <v/>
      </c>
      <c r="AJ143" s="146" t="str">
        <f>IF(AA143&lt;&gt;"",'Γενικά Δεδομένα'!$I$4,"")</f>
        <v/>
      </c>
      <c r="AK143" s="144" t="str">
        <f t="shared" si="69"/>
        <v/>
      </c>
      <c r="AM143" s="160"/>
      <c r="AO143" s="159"/>
      <c r="AP143" s="148"/>
      <c r="AQ143" s="148"/>
      <c r="AR143" s="148"/>
      <c r="AS143" s="141"/>
      <c r="AT143" s="140"/>
      <c r="AU143" s="140"/>
      <c r="AW143" s="148"/>
      <c r="AX143" s="140"/>
      <c r="AY143" s="140"/>
      <c r="AZ143" s="140"/>
      <c r="BB143" s="139" t="str">
        <f>IF('Λοιπός Εξοπλισμός'!A138&lt;&gt;"",'Λοιπός Εξοπλισμός'!A138,"")</f>
        <v/>
      </c>
      <c r="BC143" s="137" t="str">
        <f>IF('Λοιπός Εξοπλισμός'!B138&lt;&gt;"",'Λοιπός Εξοπλισμός'!B138,"")</f>
        <v/>
      </c>
      <c r="BD143" s="137" t="str">
        <f>IF('Λοιπός Εξοπλισμός'!C138&lt;&gt;"",'Λοιπός Εξοπλισμός'!C138,"")</f>
        <v/>
      </c>
      <c r="BE143" s="137" t="str">
        <f>IF('Λοιπός Εξοπλισμός'!G138&lt;&gt;"",'Λοιπός Εξοπλισμός'!G138,"")</f>
        <v/>
      </c>
      <c r="BF143" s="137" t="str">
        <f>IF('Λοιπός Εξοπλισμός'!H138&lt;&gt;"",'Λοιπός Εξοπλισμός'!H138,"")</f>
        <v/>
      </c>
      <c r="BG143" s="362" t="str">
        <f t="shared" si="71"/>
        <v/>
      </c>
    </row>
    <row r="144" spans="1:59" x14ac:dyDescent="0.2">
      <c r="A144" s="139" t="str">
        <f>IF('Συμβατικά ΦΣ'!B139&lt;&gt;"",'Συμβατικά ΦΣ'!C139,"")</f>
        <v/>
      </c>
      <c r="B144" s="137" t="str">
        <f>IF('Συμβατικά ΦΣ'!B139&lt;&gt;"",'Συμβατικά ΦΣ'!I139,"")</f>
        <v/>
      </c>
      <c r="C144" s="140" t="str">
        <f>IF('Συμβατικά ΦΣ'!B139&lt;&gt;"",'Συμβατικά ΦΣ'!J139,"")</f>
        <v/>
      </c>
      <c r="D144" s="141" t="str">
        <f>IF('Συμβατικά ΦΣ'!B139&lt;&gt;"",'Συμβατικά ΦΣ'!L139,"")</f>
        <v/>
      </c>
      <c r="E144" s="137" t="str">
        <f>IF('Συμβατικά ΦΣ'!B139&lt;&gt;"",'Συμβατικά ΦΣ'!K139,"")</f>
        <v/>
      </c>
      <c r="G144" s="139" t="str">
        <f t="shared" si="51"/>
        <v/>
      </c>
      <c r="H144" s="136" t="str">
        <f t="shared" si="52"/>
        <v/>
      </c>
      <c r="I144" s="140" t="str">
        <f t="shared" si="53"/>
        <v/>
      </c>
      <c r="J144" s="141" t="str">
        <f t="shared" si="54"/>
        <v/>
      </c>
      <c r="K144" s="141" t="str">
        <f t="shared" si="55"/>
        <v/>
      </c>
      <c r="L144" s="140" t="str">
        <f>IF(G144&lt;&gt;"",'Γενικά Δεδομένα'!$I$6*365,"")</f>
        <v/>
      </c>
      <c r="M144" s="144" t="str">
        <f>IF(G144&lt;&gt;"",Υπολογισμοί!G139,"")</f>
        <v/>
      </c>
      <c r="N144" s="145" t="str">
        <f>IF(G144&lt;&gt;"",'Γενικά Δεδομένα'!$I$4,"")</f>
        <v/>
      </c>
      <c r="O144" s="144" t="str">
        <f>IF(G144&lt;&gt;"",M144*'Γενικά Δεδομένα'!$I$4,"")</f>
        <v/>
      </c>
      <c r="Q144" s="155" t="str">
        <f t="shared" si="56"/>
        <v/>
      </c>
      <c r="R144" s="156" t="str">
        <f t="shared" si="57"/>
        <v/>
      </c>
      <c r="S144" s="157" t="str">
        <f t="shared" si="58"/>
        <v/>
      </c>
      <c r="T144" s="158"/>
      <c r="U144" s="159" t="str">
        <f>IF(Q144&lt;&gt;"",'Νέα ΦΣ'!D139,"")</f>
        <v/>
      </c>
      <c r="V144" s="148" t="str">
        <f>IF(Q144&lt;&gt;"",'Νέα ΦΣ'!M139,"")</f>
        <v/>
      </c>
      <c r="W144" s="148" t="str">
        <f t="shared" si="59"/>
        <v/>
      </c>
      <c r="X144" s="148" t="str">
        <f>IF(Q144&lt;&gt;"",'Νέα ΦΣ'!O139,"")</f>
        <v/>
      </c>
      <c r="Y144" s="141" t="str">
        <f t="shared" si="60"/>
        <v/>
      </c>
      <c r="AA144" s="139" t="str">
        <f t="shared" si="61"/>
        <v/>
      </c>
      <c r="AB144" s="136" t="str">
        <f t="shared" si="62"/>
        <v/>
      </c>
      <c r="AC144" s="136" t="str">
        <f t="shared" si="63"/>
        <v/>
      </c>
      <c r="AD144" s="136" t="str">
        <f t="shared" si="64"/>
        <v/>
      </c>
      <c r="AE144" s="136" t="str">
        <f t="shared" si="65"/>
        <v/>
      </c>
      <c r="AF144" s="141" t="str">
        <f t="shared" si="66"/>
        <v/>
      </c>
      <c r="AG144" s="136" t="str">
        <f t="shared" si="67"/>
        <v/>
      </c>
      <c r="AH144" s="144" t="str">
        <f t="shared" si="68"/>
        <v/>
      </c>
      <c r="AI144" s="144" t="str">
        <f>IF(AA144&lt;&gt;"",Υπολογισμοί!H139,"")</f>
        <v/>
      </c>
      <c r="AJ144" s="146" t="str">
        <f>IF(AA144&lt;&gt;"",'Γενικά Δεδομένα'!$I$4,"")</f>
        <v/>
      </c>
      <c r="AK144" s="144" t="str">
        <f t="shared" si="69"/>
        <v/>
      </c>
      <c r="AM144" s="160"/>
      <c r="AO144" s="159"/>
      <c r="AP144" s="148"/>
      <c r="AQ144" s="148"/>
      <c r="AR144" s="148"/>
      <c r="AS144" s="141"/>
      <c r="AT144" s="140"/>
      <c r="AU144" s="140"/>
      <c r="AW144" s="148"/>
      <c r="AX144" s="140"/>
      <c r="AY144" s="140"/>
      <c r="AZ144" s="140"/>
      <c r="BB144" s="139" t="str">
        <f>IF('Λοιπός Εξοπλισμός'!A139&lt;&gt;"",'Λοιπός Εξοπλισμός'!A139,"")</f>
        <v/>
      </c>
      <c r="BC144" s="137" t="str">
        <f>IF('Λοιπός Εξοπλισμός'!B139&lt;&gt;"",'Λοιπός Εξοπλισμός'!B139,"")</f>
        <v/>
      </c>
      <c r="BD144" s="137" t="str">
        <f>IF('Λοιπός Εξοπλισμός'!C139&lt;&gt;"",'Λοιπός Εξοπλισμός'!C139,"")</f>
        <v/>
      </c>
      <c r="BE144" s="137" t="str">
        <f>IF('Λοιπός Εξοπλισμός'!G139&lt;&gt;"",'Λοιπός Εξοπλισμός'!G139,"")</f>
        <v/>
      </c>
      <c r="BF144" s="137" t="str">
        <f>IF('Λοιπός Εξοπλισμός'!H139&lt;&gt;"",'Λοιπός Εξοπλισμός'!H139,"")</f>
        <v/>
      </c>
      <c r="BG144" s="362" t="str">
        <f t="shared" si="71"/>
        <v/>
      </c>
    </row>
    <row r="145" spans="1:59" x14ac:dyDescent="0.2">
      <c r="A145" s="139" t="str">
        <f>IF('Συμβατικά ΦΣ'!B140&lt;&gt;"",'Συμβατικά ΦΣ'!C140,"")</f>
        <v/>
      </c>
      <c r="B145" s="137" t="str">
        <f>IF('Συμβατικά ΦΣ'!B140&lt;&gt;"",'Συμβατικά ΦΣ'!I140,"")</f>
        <v/>
      </c>
      <c r="C145" s="140" t="str">
        <f>IF('Συμβατικά ΦΣ'!B140&lt;&gt;"",'Συμβατικά ΦΣ'!J140,"")</f>
        <v/>
      </c>
      <c r="D145" s="141" t="str">
        <f>IF('Συμβατικά ΦΣ'!B140&lt;&gt;"",'Συμβατικά ΦΣ'!L140,"")</f>
        <v/>
      </c>
      <c r="E145" s="137" t="str">
        <f>IF('Συμβατικά ΦΣ'!B140&lt;&gt;"",'Συμβατικά ΦΣ'!K140,"")</f>
        <v/>
      </c>
      <c r="G145" s="139" t="str">
        <f t="shared" si="51"/>
        <v/>
      </c>
      <c r="H145" s="136" t="str">
        <f t="shared" si="52"/>
        <v/>
      </c>
      <c r="I145" s="140" t="str">
        <f t="shared" si="53"/>
        <v/>
      </c>
      <c r="J145" s="141" t="str">
        <f t="shared" si="54"/>
        <v/>
      </c>
      <c r="K145" s="141" t="str">
        <f t="shared" si="55"/>
        <v/>
      </c>
      <c r="L145" s="140" t="str">
        <f>IF(G145&lt;&gt;"",'Γενικά Δεδομένα'!$I$6*365,"")</f>
        <v/>
      </c>
      <c r="M145" s="144" t="str">
        <f>IF(G145&lt;&gt;"",Υπολογισμοί!G140,"")</f>
        <v/>
      </c>
      <c r="N145" s="145" t="str">
        <f>IF(G145&lt;&gt;"",'Γενικά Δεδομένα'!$I$4,"")</f>
        <v/>
      </c>
      <c r="O145" s="144" t="str">
        <f>IF(G145&lt;&gt;"",M145*'Γενικά Δεδομένα'!$I$4,"")</f>
        <v/>
      </c>
      <c r="Q145" s="155" t="str">
        <f t="shared" si="56"/>
        <v/>
      </c>
      <c r="R145" s="156" t="str">
        <f t="shared" si="57"/>
        <v/>
      </c>
      <c r="S145" s="157" t="str">
        <f t="shared" si="58"/>
        <v/>
      </c>
      <c r="T145" s="158"/>
      <c r="U145" s="159" t="str">
        <f>IF(Q145&lt;&gt;"",'Νέα ΦΣ'!D140,"")</f>
        <v/>
      </c>
      <c r="V145" s="148" t="str">
        <f>IF(Q145&lt;&gt;"",'Νέα ΦΣ'!M140,"")</f>
        <v/>
      </c>
      <c r="W145" s="148" t="str">
        <f t="shared" si="59"/>
        <v/>
      </c>
      <c r="X145" s="148" t="str">
        <f>IF(Q145&lt;&gt;"",'Νέα ΦΣ'!O140,"")</f>
        <v/>
      </c>
      <c r="Y145" s="141" t="str">
        <f t="shared" si="60"/>
        <v/>
      </c>
      <c r="AA145" s="139" t="str">
        <f t="shared" si="61"/>
        <v/>
      </c>
      <c r="AB145" s="136" t="str">
        <f t="shared" si="62"/>
        <v/>
      </c>
      <c r="AC145" s="136" t="str">
        <f t="shared" si="63"/>
        <v/>
      </c>
      <c r="AD145" s="136" t="str">
        <f t="shared" si="64"/>
        <v/>
      </c>
      <c r="AE145" s="136" t="str">
        <f t="shared" si="65"/>
        <v/>
      </c>
      <c r="AF145" s="141" t="str">
        <f t="shared" si="66"/>
        <v/>
      </c>
      <c r="AG145" s="136" t="str">
        <f t="shared" si="67"/>
        <v/>
      </c>
      <c r="AH145" s="144" t="str">
        <f t="shared" si="68"/>
        <v/>
      </c>
      <c r="AI145" s="144" t="str">
        <f>IF(AA145&lt;&gt;"",Υπολογισμοί!H140,"")</f>
        <v/>
      </c>
      <c r="AJ145" s="146" t="str">
        <f>IF(AA145&lt;&gt;"",'Γενικά Δεδομένα'!$I$4,"")</f>
        <v/>
      </c>
      <c r="AK145" s="144" t="str">
        <f t="shared" si="69"/>
        <v/>
      </c>
      <c r="AM145" s="160"/>
      <c r="AO145" s="159"/>
      <c r="AP145" s="148"/>
      <c r="AQ145" s="148"/>
      <c r="AR145" s="148"/>
      <c r="AS145" s="141"/>
      <c r="AT145" s="140"/>
      <c r="AU145" s="140"/>
      <c r="AW145" s="148"/>
      <c r="AX145" s="140"/>
      <c r="AY145" s="140"/>
      <c r="AZ145" s="140"/>
      <c r="BB145" s="139" t="str">
        <f>IF('Λοιπός Εξοπλισμός'!A140&lt;&gt;"",'Λοιπός Εξοπλισμός'!A140,"")</f>
        <v/>
      </c>
      <c r="BC145" s="137" t="str">
        <f>IF('Λοιπός Εξοπλισμός'!B140&lt;&gt;"",'Λοιπός Εξοπλισμός'!B140,"")</f>
        <v/>
      </c>
      <c r="BD145" s="137" t="str">
        <f>IF('Λοιπός Εξοπλισμός'!C140&lt;&gt;"",'Λοιπός Εξοπλισμός'!C140,"")</f>
        <v/>
      </c>
      <c r="BE145" s="137" t="str">
        <f>IF('Λοιπός Εξοπλισμός'!G140&lt;&gt;"",'Λοιπός Εξοπλισμός'!G140,"")</f>
        <v/>
      </c>
      <c r="BF145" s="137" t="str">
        <f>IF('Λοιπός Εξοπλισμός'!H140&lt;&gt;"",'Λοιπός Εξοπλισμός'!H140,"")</f>
        <v/>
      </c>
      <c r="BG145" s="362" t="str">
        <f t="shared" si="71"/>
        <v/>
      </c>
    </row>
    <row r="146" spans="1:59" x14ac:dyDescent="0.2">
      <c r="A146" s="139" t="str">
        <f>IF('Συμβατικά ΦΣ'!B141&lt;&gt;"",'Συμβατικά ΦΣ'!C141,"")</f>
        <v/>
      </c>
      <c r="B146" s="137" t="str">
        <f>IF('Συμβατικά ΦΣ'!B141&lt;&gt;"",'Συμβατικά ΦΣ'!I141,"")</f>
        <v/>
      </c>
      <c r="C146" s="140" t="str">
        <f>IF('Συμβατικά ΦΣ'!B141&lt;&gt;"",'Συμβατικά ΦΣ'!J141,"")</f>
        <v/>
      </c>
      <c r="D146" s="141" t="str">
        <f>IF('Συμβατικά ΦΣ'!B141&lt;&gt;"",'Συμβατικά ΦΣ'!L141,"")</f>
        <v/>
      </c>
      <c r="E146" s="137" t="str">
        <f>IF('Συμβατικά ΦΣ'!B141&lt;&gt;"",'Συμβατικά ΦΣ'!K141,"")</f>
        <v/>
      </c>
      <c r="G146" s="139" t="str">
        <f t="shared" si="51"/>
        <v/>
      </c>
      <c r="H146" s="136" t="str">
        <f t="shared" si="52"/>
        <v/>
      </c>
      <c r="I146" s="140" t="str">
        <f t="shared" si="53"/>
        <v/>
      </c>
      <c r="J146" s="141" t="str">
        <f t="shared" si="54"/>
        <v/>
      </c>
      <c r="K146" s="141" t="str">
        <f t="shared" si="55"/>
        <v/>
      </c>
      <c r="L146" s="140" t="str">
        <f>IF(G146&lt;&gt;"",'Γενικά Δεδομένα'!$I$6*365,"")</f>
        <v/>
      </c>
      <c r="M146" s="144" t="str">
        <f>IF(G146&lt;&gt;"",Υπολογισμοί!G141,"")</f>
        <v/>
      </c>
      <c r="N146" s="145" t="str">
        <f>IF(G146&lt;&gt;"",'Γενικά Δεδομένα'!$I$4,"")</f>
        <v/>
      </c>
      <c r="O146" s="144" t="str">
        <f>IF(G146&lt;&gt;"",M146*'Γενικά Δεδομένα'!$I$4,"")</f>
        <v/>
      </c>
      <c r="Q146" s="155" t="str">
        <f t="shared" si="56"/>
        <v/>
      </c>
      <c r="R146" s="156" t="str">
        <f t="shared" si="57"/>
        <v/>
      </c>
      <c r="S146" s="157" t="str">
        <f t="shared" si="58"/>
        <v/>
      </c>
      <c r="T146" s="158"/>
      <c r="U146" s="159" t="str">
        <f>IF(Q146&lt;&gt;"",'Νέα ΦΣ'!D141,"")</f>
        <v/>
      </c>
      <c r="V146" s="148" t="str">
        <f>IF(Q146&lt;&gt;"",'Νέα ΦΣ'!M141,"")</f>
        <v/>
      </c>
      <c r="W146" s="148" t="str">
        <f t="shared" si="59"/>
        <v/>
      </c>
      <c r="X146" s="148" t="str">
        <f>IF(Q146&lt;&gt;"",'Νέα ΦΣ'!O141,"")</f>
        <v/>
      </c>
      <c r="Y146" s="141" t="str">
        <f t="shared" si="60"/>
        <v/>
      </c>
      <c r="AA146" s="139" t="str">
        <f t="shared" si="61"/>
        <v/>
      </c>
      <c r="AB146" s="136" t="str">
        <f t="shared" si="62"/>
        <v/>
      </c>
      <c r="AC146" s="136" t="str">
        <f t="shared" si="63"/>
        <v/>
      </c>
      <c r="AD146" s="136" t="str">
        <f t="shared" si="64"/>
        <v/>
      </c>
      <c r="AE146" s="136" t="str">
        <f t="shared" si="65"/>
        <v/>
      </c>
      <c r="AF146" s="141" t="str">
        <f t="shared" si="66"/>
        <v/>
      </c>
      <c r="AG146" s="136" t="str">
        <f t="shared" si="67"/>
        <v/>
      </c>
      <c r="AH146" s="144" t="str">
        <f t="shared" si="68"/>
        <v/>
      </c>
      <c r="AI146" s="144" t="str">
        <f>IF(AA146&lt;&gt;"",Υπολογισμοί!H141,"")</f>
        <v/>
      </c>
      <c r="AJ146" s="146" t="str">
        <f>IF(AA146&lt;&gt;"",'Γενικά Δεδομένα'!$I$4,"")</f>
        <v/>
      </c>
      <c r="AK146" s="144" t="str">
        <f t="shared" si="69"/>
        <v/>
      </c>
      <c r="AM146" s="160"/>
      <c r="AO146" s="159"/>
      <c r="AP146" s="148"/>
      <c r="AQ146" s="148"/>
      <c r="AR146" s="148"/>
      <c r="AS146" s="141"/>
      <c r="AT146" s="140"/>
      <c r="AU146" s="140"/>
      <c r="AW146" s="148"/>
      <c r="AX146" s="140"/>
      <c r="AY146" s="140"/>
      <c r="AZ146" s="140"/>
      <c r="BB146" s="139" t="str">
        <f>IF('Λοιπός Εξοπλισμός'!A141&lt;&gt;"",'Λοιπός Εξοπλισμός'!A141,"")</f>
        <v/>
      </c>
      <c r="BC146" s="137" t="str">
        <f>IF('Λοιπός Εξοπλισμός'!B141&lt;&gt;"",'Λοιπός Εξοπλισμός'!B141,"")</f>
        <v/>
      </c>
      <c r="BD146" s="137" t="str">
        <f>IF('Λοιπός Εξοπλισμός'!C141&lt;&gt;"",'Λοιπός Εξοπλισμός'!C141,"")</f>
        <v/>
      </c>
      <c r="BE146" s="137" t="str">
        <f>IF('Λοιπός Εξοπλισμός'!G141&lt;&gt;"",'Λοιπός Εξοπλισμός'!G141,"")</f>
        <v/>
      </c>
      <c r="BF146" s="137" t="str">
        <f>IF('Λοιπός Εξοπλισμός'!H141&lt;&gt;"",'Λοιπός Εξοπλισμός'!H141,"")</f>
        <v/>
      </c>
      <c r="BG146" s="362" t="str">
        <f t="shared" si="71"/>
        <v/>
      </c>
    </row>
    <row r="147" spans="1:59" x14ac:dyDescent="0.2">
      <c r="A147" s="139" t="str">
        <f>IF('Συμβατικά ΦΣ'!B142&lt;&gt;"",'Συμβατικά ΦΣ'!C142,"")</f>
        <v/>
      </c>
      <c r="B147" s="137" t="str">
        <f>IF('Συμβατικά ΦΣ'!B142&lt;&gt;"",'Συμβατικά ΦΣ'!I142,"")</f>
        <v/>
      </c>
      <c r="C147" s="140" t="str">
        <f>IF('Συμβατικά ΦΣ'!B142&lt;&gt;"",'Συμβατικά ΦΣ'!J142,"")</f>
        <v/>
      </c>
      <c r="D147" s="141" t="str">
        <f>IF('Συμβατικά ΦΣ'!B142&lt;&gt;"",'Συμβατικά ΦΣ'!L142,"")</f>
        <v/>
      </c>
      <c r="E147" s="137" t="str">
        <f>IF('Συμβατικά ΦΣ'!B142&lt;&gt;"",'Συμβατικά ΦΣ'!K142,"")</f>
        <v/>
      </c>
      <c r="G147" s="139" t="str">
        <f t="shared" si="51"/>
        <v/>
      </c>
      <c r="H147" s="136" t="str">
        <f t="shared" si="52"/>
        <v/>
      </c>
      <c r="I147" s="140" t="str">
        <f t="shared" si="53"/>
        <v/>
      </c>
      <c r="J147" s="141" t="str">
        <f t="shared" si="54"/>
        <v/>
      </c>
      <c r="K147" s="141" t="str">
        <f t="shared" si="55"/>
        <v/>
      </c>
      <c r="L147" s="140" t="str">
        <f>IF(G147&lt;&gt;"",'Γενικά Δεδομένα'!$I$6*365,"")</f>
        <v/>
      </c>
      <c r="M147" s="144" t="str">
        <f>IF(G147&lt;&gt;"",Υπολογισμοί!G142,"")</f>
        <v/>
      </c>
      <c r="N147" s="145" t="str">
        <f>IF(G147&lt;&gt;"",'Γενικά Δεδομένα'!$I$4,"")</f>
        <v/>
      </c>
      <c r="O147" s="144" t="str">
        <f>IF(G147&lt;&gt;"",M147*'Γενικά Δεδομένα'!$I$4,"")</f>
        <v/>
      </c>
      <c r="Q147" s="155" t="str">
        <f t="shared" si="56"/>
        <v/>
      </c>
      <c r="R147" s="156" t="str">
        <f t="shared" si="57"/>
        <v/>
      </c>
      <c r="S147" s="157" t="str">
        <f t="shared" si="58"/>
        <v/>
      </c>
      <c r="T147" s="158"/>
      <c r="U147" s="159" t="str">
        <f>IF(Q147&lt;&gt;"",'Νέα ΦΣ'!D142,"")</f>
        <v/>
      </c>
      <c r="V147" s="148" t="str">
        <f>IF(Q147&lt;&gt;"",'Νέα ΦΣ'!M142,"")</f>
        <v/>
      </c>
      <c r="W147" s="148" t="str">
        <f t="shared" si="59"/>
        <v/>
      </c>
      <c r="X147" s="148" t="str">
        <f>IF(Q147&lt;&gt;"",'Νέα ΦΣ'!O142,"")</f>
        <v/>
      </c>
      <c r="Y147" s="141" t="str">
        <f t="shared" si="60"/>
        <v/>
      </c>
      <c r="AA147" s="139" t="str">
        <f t="shared" si="61"/>
        <v/>
      </c>
      <c r="AB147" s="136" t="str">
        <f t="shared" si="62"/>
        <v/>
      </c>
      <c r="AC147" s="136" t="str">
        <f t="shared" si="63"/>
        <v/>
      </c>
      <c r="AD147" s="136" t="str">
        <f t="shared" si="64"/>
        <v/>
      </c>
      <c r="AE147" s="136" t="str">
        <f t="shared" si="65"/>
        <v/>
      </c>
      <c r="AF147" s="141" t="str">
        <f t="shared" si="66"/>
        <v/>
      </c>
      <c r="AG147" s="136" t="str">
        <f t="shared" si="67"/>
        <v/>
      </c>
      <c r="AH147" s="144" t="str">
        <f t="shared" si="68"/>
        <v/>
      </c>
      <c r="AI147" s="144" t="str">
        <f>IF(AA147&lt;&gt;"",Υπολογισμοί!H142,"")</f>
        <v/>
      </c>
      <c r="AJ147" s="146" t="str">
        <f>IF(AA147&lt;&gt;"",'Γενικά Δεδομένα'!$I$4,"")</f>
        <v/>
      </c>
      <c r="AK147" s="144" t="str">
        <f t="shared" si="69"/>
        <v/>
      </c>
      <c r="AM147" s="160"/>
      <c r="AO147" s="159"/>
      <c r="AP147" s="148"/>
      <c r="AQ147" s="148"/>
      <c r="AR147" s="148"/>
      <c r="AS147" s="141"/>
      <c r="AT147" s="140"/>
      <c r="AU147" s="140"/>
      <c r="AW147" s="148"/>
      <c r="AX147" s="140"/>
      <c r="AY147" s="140"/>
      <c r="AZ147" s="140"/>
      <c r="BB147" s="139" t="str">
        <f>IF('Λοιπός Εξοπλισμός'!A142&lt;&gt;"",'Λοιπός Εξοπλισμός'!A142,"")</f>
        <v/>
      </c>
      <c r="BC147" s="137" t="str">
        <f>IF('Λοιπός Εξοπλισμός'!B142&lt;&gt;"",'Λοιπός Εξοπλισμός'!B142,"")</f>
        <v/>
      </c>
      <c r="BD147" s="137" t="str">
        <f>IF('Λοιπός Εξοπλισμός'!C142&lt;&gt;"",'Λοιπός Εξοπλισμός'!C142,"")</f>
        <v/>
      </c>
      <c r="BE147" s="137" t="str">
        <f>IF('Λοιπός Εξοπλισμός'!G142&lt;&gt;"",'Λοιπός Εξοπλισμός'!G142,"")</f>
        <v/>
      </c>
      <c r="BF147" s="137" t="str">
        <f>IF('Λοιπός Εξοπλισμός'!H142&lt;&gt;"",'Λοιπός Εξοπλισμός'!H142,"")</f>
        <v/>
      </c>
      <c r="BG147" s="362" t="str">
        <f t="shared" si="71"/>
        <v/>
      </c>
    </row>
    <row r="148" spans="1:59" x14ac:dyDescent="0.2">
      <c r="A148" s="139" t="str">
        <f>IF('Συμβατικά ΦΣ'!B143&lt;&gt;"",'Συμβατικά ΦΣ'!C143,"")</f>
        <v/>
      </c>
      <c r="B148" s="137" t="str">
        <f>IF('Συμβατικά ΦΣ'!B143&lt;&gt;"",'Συμβατικά ΦΣ'!I143,"")</f>
        <v/>
      </c>
      <c r="C148" s="140" t="str">
        <f>IF('Συμβατικά ΦΣ'!B143&lt;&gt;"",'Συμβατικά ΦΣ'!J143,"")</f>
        <v/>
      </c>
      <c r="D148" s="141" t="str">
        <f>IF('Συμβατικά ΦΣ'!B143&lt;&gt;"",'Συμβατικά ΦΣ'!L143,"")</f>
        <v/>
      </c>
      <c r="E148" s="137" t="str">
        <f>IF('Συμβατικά ΦΣ'!B143&lt;&gt;"",'Συμβατικά ΦΣ'!K143,"")</f>
        <v/>
      </c>
      <c r="G148" s="139" t="str">
        <f t="shared" si="51"/>
        <v/>
      </c>
      <c r="H148" s="136" t="str">
        <f t="shared" si="52"/>
        <v/>
      </c>
      <c r="I148" s="140" t="str">
        <f t="shared" si="53"/>
        <v/>
      </c>
      <c r="J148" s="141" t="str">
        <f t="shared" si="54"/>
        <v/>
      </c>
      <c r="K148" s="141" t="str">
        <f t="shared" si="55"/>
        <v/>
      </c>
      <c r="L148" s="140" t="str">
        <f>IF(G148&lt;&gt;"",'Γενικά Δεδομένα'!$I$6*365,"")</f>
        <v/>
      </c>
      <c r="M148" s="144" t="str">
        <f>IF(G148&lt;&gt;"",Υπολογισμοί!G143,"")</f>
        <v/>
      </c>
      <c r="N148" s="145" t="str">
        <f>IF(G148&lt;&gt;"",'Γενικά Δεδομένα'!$I$4,"")</f>
        <v/>
      </c>
      <c r="O148" s="144" t="str">
        <f>IF(G148&lt;&gt;"",M148*'Γενικά Δεδομένα'!$I$4,"")</f>
        <v/>
      </c>
      <c r="Q148" s="155" t="str">
        <f t="shared" si="56"/>
        <v/>
      </c>
      <c r="R148" s="156" t="str">
        <f t="shared" si="57"/>
        <v/>
      </c>
      <c r="S148" s="157" t="str">
        <f t="shared" si="58"/>
        <v/>
      </c>
      <c r="T148" s="158"/>
      <c r="U148" s="159" t="str">
        <f>IF(Q148&lt;&gt;"",'Νέα ΦΣ'!D143,"")</f>
        <v/>
      </c>
      <c r="V148" s="148" t="str">
        <f>IF(Q148&lt;&gt;"",'Νέα ΦΣ'!M143,"")</f>
        <v/>
      </c>
      <c r="W148" s="148" t="str">
        <f t="shared" si="59"/>
        <v/>
      </c>
      <c r="X148" s="148" t="str">
        <f>IF(Q148&lt;&gt;"",'Νέα ΦΣ'!O143,"")</f>
        <v/>
      </c>
      <c r="Y148" s="141" t="str">
        <f t="shared" si="60"/>
        <v/>
      </c>
      <c r="AA148" s="139" t="str">
        <f t="shared" si="61"/>
        <v/>
      </c>
      <c r="AB148" s="136" t="str">
        <f t="shared" si="62"/>
        <v/>
      </c>
      <c r="AC148" s="136" t="str">
        <f t="shared" si="63"/>
        <v/>
      </c>
      <c r="AD148" s="136" t="str">
        <f t="shared" si="64"/>
        <v/>
      </c>
      <c r="AE148" s="136" t="str">
        <f t="shared" si="65"/>
        <v/>
      </c>
      <c r="AF148" s="141" t="str">
        <f t="shared" si="66"/>
        <v/>
      </c>
      <c r="AG148" s="136" t="str">
        <f t="shared" si="67"/>
        <v/>
      </c>
      <c r="AH148" s="144" t="str">
        <f t="shared" si="68"/>
        <v/>
      </c>
      <c r="AI148" s="144" t="str">
        <f>IF(AA148&lt;&gt;"",Υπολογισμοί!H143,"")</f>
        <v/>
      </c>
      <c r="AJ148" s="146" t="str">
        <f>IF(AA148&lt;&gt;"",'Γενικά Δεδομένα'!$I$4,"")</f>
        <v/>
      </c>
      <c r="AK148" s="144" t="str">
        <f t="shared" si="69"/>
        <v/>
      </c>
      <c r="AM148" s="160"/>
      <c r="AO148" s="159"/>
      <c r="AP148" s="148"/>
      <c r="AQ148" s="148"/>
      <c r="AR148" s="148"/>
      <c r="AS148" s="141"/>
      <c r="AT148" s="140"/>
      <c r="AU148" s="140"/>
      <c r="AW148" s="148"/>
      <c r="AX148" s="140"/>
      <c r="AY148" s="140"/>
      <c r="AZ148" s="140"/>
      <c r="BB148" s="139" t="str">
        <f>IF('Λοιπός Εξοπλισμός'!A143&lt;&gt;"",'Λοιπός Εξοπλισμός'!A143,"")</f>
        <v/>
      </c>
      <c r="BC148" s="137" t="str">
        <f>IF('Λοιπός Εξοπλισμός'!B143&lt;&gt;"",'Λοιπός Εξοπλισμός'!B143,"")</f>
        <v/>
      </c>
      <c r="BD148" s="137" t="str">
        <f>IF('Λοιπός Εξοπλισμός'!C143&lt;&gt;"",'Λοιπός Εξοπλισμός'!C143,"")</f>
        <v/>
      </c>
      <c r="BE148" s="137" t="str">
        <f>IF('Λοιπός Εξοπλισμός'!G143&lt;&gt;"",'Λοιπός Εξοπλισμός'!G143,"")</f>
        <v/>
      </c>
      <c r="BF148" s="137" t="str">
        <f>IF('Λοιπός Εξοπλισμός'!H143&lt;&gt;"",'Λοιπός Εξοπλισμός'!H143,"")</f>
        <v/>
      </c>
      <c r="BG148" s="362" t="str">
        <f t="shared" si="71"/>
        <v/>
      </c>
    </row>
    <row r="149" spans="1:59" x14ac:dyDescent="0.2">
      <c r="A149" s="139" t="str">
        <f>IF('Συμβατικά ΦΣ'!B144&lt;&gt;"",'Συμβατικά ΦΣ'!C144,"")</f>
        <v/>
      </c>
      <c r="B149" s="137" t="str">
        <f>IF('Συμβατικά ΦΣ'!B144&lt;&gt;"",'Συμβατικά ΦΣ'!I144,"")</f>
        <v/>
      </c>
      <c r="C149" s="140" t="str">
        <f>IF('Συμβατικά ΦΣ'!B144&lt;&gt;"",'Συμβατικά ΦΣ'!J144,"")</f>
        <v/>
      </c>
      <c r="D149" s="141" t="str">
        <f>IF('Συμβατικά ΦΣ'!B144&lt;&gt;"",'Συμβατικά ΦΣ'!L144,"")</f>
        <v/>
      </c>
      <c r="E149" s="137" t="str">
        <f>IF('Συμβατικά ΦΣ'!B144&lt;&gt;"",'Συμβατικά ΦΣ'!K144,"")</f>
        <v/>
      </c>
      <c r="G149" s="139" t="str">
        <f t="shared" si="51"/>
        <v/>
      </c>
      <c r="H149" s="136" t="str">
        <f t="shared" si="52"/>
        <v/>
      </c>
      <c r="I149" s="140" t="str">
        <f t="shared" si="53"/>
        <v/>
      </c>
      <c r="J149" s="141" t="str">
        <f t="shared" si="54"/>
        <v/>
      </c>
      <c r="K149" s="141" t="str">
        <f t="shared" si="55"/>
        <v/>
      </c>
      <c r="L149" s="140" t="str">
        <f>IF(G149&lt;&gt;"",'Γενικά Δεδομένα'!$I$6*365,"")</f>
        <v/>
      </c>
      <c r="M149" s="144" t="str">
        <f>IF(G149&lt;&gt;"",Υπολογισμοί!G144,"")</f>
        <v/>
      </c>
      <c r="N149" s="145" t="str">
        <f>IF(G149&lt;&gt;"",'Γενικά Δεδομένα'!$I$4,"")</f>
        <v/>
      </c>
      <c r="O149" s="144" t="str">
        <f>IF(G149&lt;&gt;"",M149*'Γενικά Δεδομένα'!$I$4,"")</f>
        <v/>
      </c>
      <c r="Q149" s="155" t="str">
        <f t="shared" si="56"/>
        <v/>
      </c>
      <c r="R149" s="156" t="str">
        <f t="shared" si="57"/>
        <v/>
      </c>
      <c r="S149" s="157" t="str">
        <f t="shared" si="58"/>
        <v/>
      </c>
      <c r="T149" s="158"/>
      <c r="U149" s="159" t="str">
        <f>IF(Q149&lt;&gt;"",'Νέα ΦΣ'!D144,"")</f>
        <v/>
      </c>
      <c r="V149" s="148" t="str">
        <f>IF(Q149&lt;&gt;"",'Νέα ΦΣ'!M144,"")</f>
        <v/>
      </c>
      <c r="W149" s="148" t="str">
        <f t="shared" si="59"/>
        <v/>
      </c>
      <c r="X149" s="148" t="str">
        <f>IF(Q149&lt;&gt;"",'Νέα ΦΣ'!O144,"")</f>
        <v/>
      </c>
      <c r="Y149" s="141" t="str">
        <f t="shared" si="60"/>
        <v/>
      </c>
      <c r="AA149" s="139" t="str">
        <f t="shared" si="61"/>
        <v/>
      </c>
      <c r="AB149" s="136" t="str">
        <f t="shared" si="62"/>
        <v/>
      </c>
      <c r="AC149" s="136" t="str">
        <f t="shared" si="63"/>
        <v/>
      </c>
      <c r="AD149" s="136" t="str">
        <f t="shared" si="64"/>
        <v/>
      </c>
      <c r="AE149" s="136" t="str">
        <f t="shared" si="65"/>
        <v/>
      </c>
      <c r="AF149" s="141" t="str">
        <f t="shared" si="66"/>
        <v/>
      </c>
      <c r="AG149" s="136" t="str">
        <f t="shared" si="67"/>
        <v/>
      </c>
      <c r="AH149" s="144" t="str">
        <f t="shared" si="68"/>
        <v/>
      </c>
      <c r="AI149" s="144" t="str">
        <f>IF(AA149&lt;&gt;"",Υπολογισμοί!H144,"")</f>
        <v/>
      </c>
      <c r="AJ149" s="146" t="str">
        <f>IF(AA149&lt;&gt;"",'Γενικά Δεδομένα'!$I$4,"")</f>
        <v/>
      </c>
      <c r="AK149" s="144" t="str">
        <f t="shared" si="69"/>
        <v/>
      </c>
      <c r="AM149" s="160"/>
      <c r="AO149" s="159"/>
      <c r="AP149" s="148"/>
      <c r="AQ149" s="148"/>
      <c r="AR149" s="148"/>
      <c r="AS149" s="141"/>
      <c r="AT149" s="140"/>
      <c r="AU149" s="140"/>
      <c r="AW149" s="148"/>
      <c r="AX149" s="140"/>
      <c r="AY149" s="140"/>
      <c r="AZ149" s="140"/>
      <c r="BB149" s="139" t="str">
        <f>IF('Λοιπός Εξοπλισμός'!A144&lt;&gt;"",'Λοιπός Εξοπλισμός'!A144,"")</f>
        <v/>
      </c>
      <c r="BC149" s="137" t="str">
        <f>IF('Λοιπός Εξοπλισμός'!B144&lt;&gt;"",'Λοιπός Εξοπλισμός'!B144,"")</f>
        <v/>
      </c>
      <c r="BD149" s="137" t="str">
        <f>IF('Λοιπός Εξοπλισμός'!C144&lt;&gt;"",'Λοιπός Εξοπλισμός'!C144,"")</f>
        <v/>
      </c>
      <c r="BE149" s="137" t="str">
        <f>IF('Λοιπός Εξοπλισμός'!G144&lt;&gt;"",'Λοιπός Εξοπλισμός'!G144,"")</f>
        <v/>
      </c>
      <c r="BF149" s="137" t="str">
        <f>IF('Λοιπός Εξοπλισμός'!H144&lt;&gt;"",'Λοιπός Εξοπλισμός'!H144,"")</f>
        <v/>
      </c>
      <c r="BG149" s="362" t="str">
        <f t="shared" si="71"/>
        <v/>
      </c>
    </row>
    <row r="150" spans="1:59" x14ac:dyDescent="0.2">
      <c r="A150" s="139" t="str">
        <f>IF('Συμβατικά ΦΣ'!B145&lt;&gt;"",'Συμβατικά ΦΣ'!C145,"")</f>
        <v/>
      </c>
      <c r="B150" s="137" t="str">
        <f>IF('Συμβατικά ΦΣ'!B145&lt;&gt;"",'Συμβατικά ΦΣ'!I145,"")</f>
        <v/>
      </c>
      <c r="C150" s="140" t="str">
        <f>IF('Συμβατικά ΦΣ'!B145&lt;&gt;"",'Συμβατικά ΦΣ'!J145,"")</f>
        <v/>
      </c>
      <c r="D150" s="141" t="str">
        <f>IF('Συμβατικά ΦΣ'!B145&lt;&gt;"",'Συμβατικά ΦΣ'!L145,"")</f>
        <v/>
      </c>
      <c r="E150" s="137" t="str">
        <f>IF('Συμβατικά ΦΣ'!B145&lt;&gt;"",'Συμβατικά ΦΣ'!K145,"")</f>
        <v/>
      </c>
      <c r="G150" s="139" t="str">
        <f t="shared" si="51"/>
        <v/>
      </c>
      <c r="H150" s="136" t="str">
        <f t="shared" si="52"/>
        <v/>
      </c>
      <c r="I150" s="140" t="str">
        <f t="shared" si="53"/>
        <v/>
      </c>
      <c r="J150" s="141" t="str">
        <f t="shared" si="54"/>
        <v/>
      </c>
      <c r="K150" s="141" t="str">
        <f t="shared" si="55"/>
        <v/>
      </c>
      <c r="L150" s="140" t="str">
        <f>IF(G150&lt;&gt;"",'Γενικά Δεδομένα'!$I$6*365,"")</f>
        <v/>
      </c>
      <c r="M150" s="144" t="str">
        <f>IF(G150&lt;&gt;"",Υπολογισμοί!G145,"")</f>
        <v/>
      </c>
      <c r="N150" s="145" t="str">
        <f>IF(G150&lt;&gt;"",'Γενικά Δεδομένα'!$I$4,"")</f>
        <v/>
      </c>
      <c r="O150" s="144" t="str">
        <f>IF(G150&lt;&gt;"",M150*'Γενικά Δεδομένα'!$I$4,"")</f>
        <v/>
      </c>
      <c r="Q150" s="155" t="str">
        <f t="shared" si="56"/>
        <v/>
      </c>
      <c r="R150" s="156" t="str">
        <f t="shared" si="57"/>
        <v/>
      </c>
      <c r="S150" s="157" t="str">
        <f t="shared" si="58"/>
        <v/>
      </c>
      <c r="T150" s="158"/>
      <c r="U150" s="159" t="str">
        <f>IF(Q150&lt;&gt;"",'Νέα ΦΣ'!D145,"")</f>
        <v/>
      </c>
      <c r="V150" s="148" t="str">
        <f>IF(Q150&lt;&gt;"",'Νέα ΦΣ'!M145,"")</f>
        <v/>
      </c>
      <c r="W150" s="148" t="str">
        <f t="shared" si="59"/>
        <v/>
      </c>
      <c r="X150" s="148" t="str">
        <f>IF(Q150&lt;&gt;"",'Νέα ΦΣ'!O145,"")</f>
        <v/>
      </c>
      <c r="Y150" s="141" t="str">
        <f t="shared" si="60"/>
        <v/>
      </c>
      <c r="AA150" s="139" t="str">
        <f t="shared" si="61"/>
        <v/>
      </c>
      <c r="AB150" s="136" t="str">
        <f t="shared" si="62"/>
        <v/>
      </c>
      <c r="AC150" s="136" t="str">
        <f t="shared" si="63"/>
        <v/>
      </c>
      <c r="AD150" s="136" t="str">
        <f t="shared" si="64"/>
        <v/>
      </c>
      <c r="AE150" s="136" t="str">
        <f t="shared" si="65"/>
        <v/>
      </c>
      <c r="AF150" s="141" t="str">
        <f t="shared" si="66"/>
        <v/>
      </c>
      <c r="AG150" s="136" t="str">
        <f t="shared" si="67"/>
        <v/>
      </c>
      <c r="AH150" s="144" t="str">
        <f t="shared" si="68"/>
        <v/>
      </c>
      <c r="AI150" s="144" t="str">
        <f>IF(AA150&lt;&gt;"",Υπολογισμοί!H145,"")</f>
        <v/>
      </c>
      <c r="AJ150" s="146" t="str">
        <f>IF(AA150&lt;&gt;"",'Γενικά Δεδομένα'!$I$4,"")</f>
        <v/>
      </c>
      <c r="AK150" s="144" t="str">
        <f t="shared" si="69"/>
        <v/>
      </c>
      <c r="AM150" s="160"/>
      <c r="AO150" s="159"/>
      <c r="AP150" s="148"/>
      <c r="AQ150" s="148"/>
      <c r="AR150" s="148"/>
      <c r="AS150" s="141"/>
      <c r="AT150" s="140"/>
      <c r="AU150" s="140"/>
      <c r="AW150" s="148"/>
      <c r="AX150" s="140"/>
      <c r="AY150" s="140"/>
      <c r="AZ150" s="140"/>
      <c r="BB150" s="139" t="str">
        <f>IF('Λοιπός Εξοπλισμός'!A145&lt;&gt;"",'Λοιπός Εξοπλισμός'!A145,"")</f>
        <v/>
      </c>
      <c r="BC150" s="137" t="str">
        <f>IF('Λοιπός Εξοπλισμός'!B145&lt;&gt;"",'Λοιπός Εξοπλισμός'!B145,"")</f>
        <v/>
      </c>
      <c r="BD150" s="137" t="str">
        <f>IF('Λοιπός Εξοπλισμός'!C145&lt;&gt;"",'Λοιπός Εξοπλισμός'!C145,"")</f>
        <v/>
      </c>
      <c r="BE150" s="137" t="str">
        <f>IF('Λοιπός Εξοπλισμός'!G145&lt;&gt;"",'Λοιπός Εξοπλισμός'!G145,"")</f>
        <v/>
      </c>
      <c r="BF150" s="137" t="str">
        <f>IF('Λοιπός Εξοπλισμός'!H145&lt;&gt;"",'Λοιπός Εξοπλισμός'!H145,"")</f>
        <v/>
      </c>
      <c r="BG150" s="362" t="str">
        <f t="shared" si="71"/>
        <v/>
      </c>
    </row>
    <row r="151" spans="1:59" x14ac:dyDescent="0.2">
      <c r="A151" s="139" t="str">
        <f>IF('Συμβατικά ΦΣ'!B146&lt;&gt;"",'Συμβατικά ΦΣ'!C146,"")</f>
        <v/>
      </c>
      <c r="B151" s="137" t="str">
        <f>IF('Συμβατικά ΦΣ'!B146&lt;&gt;"",'Συμβατικά ΦΣ'!I146,"")</f>
        <v/>
      </c>
      <c r="C151" s="140" t="str">
        <f>IF('Συμβατικά ΦΣ'!B146&lt;&gt;"",'Συμβατικά ΦΣ'!J146,"")</f>
        <v/>
      </c>
      <c r="D151" s="141" t="str">
        <f>IF('Συμβατικά ΦΣ'!B146&lt;&gt;"",'Συμβατικά ΦΣ'!L146,"")</f>
        <v/>
      </c>
      <c r="E151" s="137" t="str">
        <f>IF('Συμβατικά ΦΣ'!B146&lt;&gt;"",'Συμβατικά ΦΣ'!K146,"")</f>
        <v/>
      </c>
      <c r="G151" s="139" t="str">
        <f t="shared" si="51"/>
        <v/>
      </c>
      <c r="H151" s="136" t="str">
        <f t="shared" si="52"/>
        <v/>
      </c>
      <c r="I151" s="140" t="str">
        <f t="shared" si="53"/>
        <v/>
      </c>
      <c r="J151" s="141" t="str">
        <f t="shared" si="54"/>
        <v/>
      </c>
      <c r="K151" s="141" t="str">
        <f t="shared" si="55"/>
        <v/>
      </c>
      <c r="L151" s="140" t="str">
        <f>IF(G151&lt;&gt;"",'Γενικά Δεδομένα'!$I$6*365,"")</f>
        <v/>
      </c>
      <c r="M151" s="144" t="str">
        <f>IF(G151&lt;&gt;"",Υπολογισμοί!G146,"")</f>
        <v/>
      </c>
      <c r="N151" s="145" t="str">
        <f>IF(G151&lt;&gt;"",'Γενικά Δεδομένα'!$I$4,"")</f>
        <v/>
      </c>
      <c r="O151" s="144" t="str">
        <f>IF(G151&lt;&gt;"",M151*'Γενικά Δεδομένα'!$I$4,"")</f>
        <v/>
      </c>
      <c r="Q151" s="155" t="str">
        <f t="shared" si="56"/>
        <v/>
      </c>
      <c r="R151" s="156" t="str">
        <f t="shared" si="57"/>
        <v/>
      </c>
      <c r="S151" s="157" t="str">
        <f t="shared" si="58"/>
        <v/>
      </c>
      <c r="T151" s="158"/>
      <c r="U151" s="159" t="str">
        <f>IF(Q151&lt;&gt;"",'Νέα ΦΣ'!D146,"")</f>
        <v/>
      </c>
      <c r="V151" s="148" t="str">
        <f>IF(Q151&lt;&gt;"",'Νέα ΦΣ'!M146,"")</f>
        <v/>
      </c>
      <c r="W151" s="148" t="str">
        <f t="shared" si="59"/>
        <v/>
      </c>
      <c r="X151" s="148" t="str">
        <f>IF(Q151&lt;&gt;"",'Νέα ΦΣ'!O146,"")</f>
        <v/>
      </c>
      <c r="Y151" s="141" t="str">
        <f t="shared" si="60"/>
        <v/>
      </c>
      <c r="AA151" s="139" t="str">
        <f t="shared" si="61"/>
        <v/>
      </c>
      <c r="AB151" s="136" t="str">
        <f t="shared" si="62"/>
        <v/>
      </c>
      <c r="AC151" s="136" t="str">
        <f t="shared" si="63"/>
        <v/>
      </c>
      <c r="AD151" s="136" t="str">
        <f t="shared" si="64"/>
        <v/>
      </c>
      <c r="AE151" s="136" t="str">
        <f t="shared" si="65"/>
        <v/>
      </c>
      <c r="AF151" s="141" t="str">
        <f t="shared" si="66"/>
        <v/>
      </c>
      <c r="AG151" s="136" t="str">
        <f t="shared" si="67"/>
        <v/>
      </c>
      <c r="AH151" s="144" t="str">
        <f t="shared" si="68"/>
        <v/>
      </c>
      <c r="AI151" s="144" t="str">
        <f>IF(AA151&lt;&gt;"",Υπολογισμοί!H146,"")</f>
        <v/>
      </c>
      <c r="AJ151" s="146" t="str">
        <f>IF(AA151&lt;&gt;"",'Γενικά Δεδομένα'!$I$4,"")</f>
        <v/>
      </c>
      <c r="AK151" s="144" t="str">
        <f t="shared" si="69"/>
        <v/>
      </c>
      <c r="AM151" s="160"/>
      <c r="AO151" s="159"/>
      <c r="AP151" s="148"/>
      <c r="AQ151" s="148"/>
      <c r="AR151" s="148"/>
      <c r="AS151" s="141"/>
      <c r="AT151" s="140"/>
      <c r="AU151" s="140"/>
      <c r="AW151" s="148"/>
      <c r="AX151" s="140"/>
      <c r="AY151" s="140"/>
      <c r="AZ151" s="140"/>
      <c r="BB151" s="139" t="str">
        <f>IF('Λοιπός Εξοπλισμός'!A146&lt;&gt;"",'Λοιπός Εξοπλισμός'!A146,"")</f>
        <v/>
      </c>
      <c r="BC151" s="137" t="str">
        <f>IF('Λοιπός Εξοπλισμός'!B146&lt;&gt;"",'Λοιπός Εξοπλισμός'!B146,"")</f>
        <v/>
      </c>
      <c r="BD151" s="137" t="str">
        <f>IF('Λοιπός Εξοπλισμός'!C146&lt;&gt;"",'Λοιπός Εξοπλισμός'!C146,"")</f>
        <v/>
      </c>
      <c r="BE151" s="137" t="str">
        <f>IF('Λοιπός Εξοπλισμός'!G146&lt;&gt;"",'Λοιπός Εξοπλισμός'!G146,"")</f>
        <v/>
      </c>
      <c r="BF151" s="137" t="str">
        <f>IF('Λοιπός Εξοπλισμός'!H146&lt;&gt;"",'Λοιπός Εξοπλισμός'!H146,"")</f>
        <v/>
      </c>
      <c r="BG151" s="362" t="str">
        <f t="shared" si="71"/>
        <v/>
      </c>
    </row>
    <row r="152" spans="1:59" x14ac:dyDescent="0.2">
      <c r="A152" s="139" t="str">
        <f>IF('Συμβατικά ΦΣ'!B147&lt;&gt;"",'Συμβατικά ΦΣ'!C147,"")</f>
        <v/>
      </c>
      <c r="B152" s="137" t="str">
        <f>IF('Συμβατικά ΦΣ'!B147&lt;&gt;"",'Συμβατικά ΦΣ'!I147,"")</f>
        <v/>
      </c>
      <c r="C152" s="140" t="str">
        <f>IF('Συμβατικά ΦΣ'!B147&lt;&gt;"",'Συμβατικά ΦΣ'!J147,"")</f>
        <v/>
      </c>
      <c r="D152" s="141" t="str">
        <f>IF('Συμβατικά ΦΣ'!B147&lt;&gt;"",'Συμβατικά ΦΣ'!L147,"")</f>
        <v/>
      </c>
      <c r="E152" s="137" t="str">
        <f>IF('Συμβατικά ΦΣ'!B147&lt;&gt;"",'Συμβατικά ΦΣ'!K147,"")</f>
        <v/>
      </c>
      <c r="G152" s="139" t="str">
        <f t="shared" si="51"/>
        <v/>
      </c>
      <c r="H152" s="136" t="str">
        <f t="shared" si="52"/>
        <v/>
      </c>
      <c r="I152" s="140" t="str">
        <f t="shared" si="53"/>
        <v/>
      </c>
      <c r="J152" s="141" t="str">
        <f t="shared" si="54"/>
        <v/>
      </c>
      <c r="K152" s="141" t="str">
        <f t="shared" si="55"/>
        <v/>
      </c>
      <c r="L152" s="140" t="str">
        <f>IF(G152&lt;&gt;"",'Γενικά Δεδομένα'!$I$6*365,"")</f>
        <v/>
      </c>
      <c r="M152" s="144" t="str">
        <f>IF(G152&lt;&gt;"",Υπολογισμοί!G147,"")</f>
        <v/>
      </c>
      <c r="N152" s="145" t="str">
        <f>IF(G152&lt;&gt;"",'Γενικά Δεδομένα'!$I$4,"")</f>
        <v/>
      </c>
      <c r="O152" s="144" t="str">
        <f>IF(G152&lt;&gt;"",M152*'Γενικά Δεδομένα'!$I$4,"")</f>
        <v/>
      </c>
      <c r="Q152" s="155" t="str">
        <f t="shared" si="56"/>
        <v/>
      </c>
      <c r="R152" s="156" t="str">
        <f t="shared" si="57"/>
        <v/>
      </c>
      <c r="S152" s="157" t="str">
        <f t="shared" si="58"/>
        <v/>
      </c>
      <c r="T152" s="158"/>
      <c r="U152" s="159" t="str">
        <f>IF(Q152&lt;&gt;"",'Νέα ΦΣ'!D147,"")</f>
        <v/>
      </c>
      <c r="V152" s="148" t="str">
        <f>IF(Q152&lt;&gt;"",'Νέα ΦΣ'!M147,"")</f>
        <v/>
      </c>
      <c r="W152" s="148" t="str">
        <f t="shared" si="59"/>
        <v/>
      </c>
      <c r="X152" s="148" t="str">
        <f>IF(Q152&lt;&gt;"",'Νέα ΦΣ'!O147,"")</f>
        <v/>
      </c>
      <c r="Y152" s="141" t="str">
        <f t="shared" si="60"/>
        <v/>
      </c>
      <c r="AA152" s="139" t="str">
        <f t="shared" si="61"/>
        <v/>
      </c>
      <c r="AB152" s="136" t="str">
        <f t="shared" si="62"/>
        <v/>
      </c>
      <c r="AC152" s="136" t="str">
        <f t="shared" si="63"/>
        <v/>
      </c>
      <c r="AD152" s="136" t="str">
        <f t="shared" si="64"/>
        <v/>
      </c>
      <c r="AE152" s="136" t="str">
        <f t="shared" si="65"/>
        <v/>
      </c>
      <c r="AF152" s="141" t="str">
        <f t="shared" si="66"/>
        <v/>
      </c>
      <c r="AG152" s="136" t="str">
        <f t="shared" si="67"/>
        <v/>
      </c>
      <c r="AH152" s="144" t="str">
        <f t="shared" si="68"/>
        <v/>
      </c>
      <c r="AI152" s="144" t="str">
        <f>IF(AA152&lt;&gt;"",Υπολογισμοί!H147,"")</f>
        <v/>
      </c>
      <c r="AJ152" s="146" t="str">
        <f>IF(AA152&lt;&gt;"",'Γενικά Δεδομένα'!$I$4,"")</f>
        <v/>
      </c>
      <c r="AK152" s="144" t="str">
        <f t="shared" si="69"/>
        <v/>
      </c>
      <c r="AM152" s="160"/>
      <c r="AO152" s="159"/>
      <c r="AP152" s="148"/>
      <c r="AQ152" s="148"/>
      <c r="AR152" s="148"/>
      <c r="AS152" s="141"/>
      <c r="AT152" s="140"/>
      <c r="AU152" s="140"/>
      <c r="AW152" s="148"/>
      <c r="AX152" s="140"/>
      <c r="AY152" s="140"/>
      <c r="AZ152" s="140"/>
      <c r="BB152" s="139" t="str">
        <f>IF('Λοιπός Εξοπλισμός'!A147&lt;&gt;"",'Λοιπός Εξοπλισμός'!A147,"")</f>
        <v/>
      </c>
      <c r="BC152" s="137" t="str">
        <f>IF('Λοιπός Εξοπλισμός'!B147&lt;&gt;"",'Λοιπός Εξοπλισμός'!B147,"")</f>
        <v/>
      </c>
      <c r="BD152" s="137" t="str">
        <f>IF('Λοιπός Εξοπλισμός'!C147&lt;&gt;"",'Λοιπός Εξοπλισμός'!C147,"")</f>
        <v/>
      </c>
      <c r="BE152" s="137" t="str">
        <f>IF('Λοιπός Εξοπλισμός'!G147&lt;&gt;"",'Λοιπός Εξοπλισμός'!G147,"")</f>
        <v/>
      </c>
      <c r="BF152" s="137" t="str">
        <f>IF('Λοιπός Εξοπλισμός'!H147&lt;&gt;"",'Λοιπός Εξοπλισμός'!H147,"")</f>
        <v/>
      </c>
      <c r="BG152" s="362" t="str">
        <f t="shared" si="71"/>
        <v/>
      </c>
    </row>
    <row r="153" spans="1:59" x14ac:dyDescent="0.2">
      <c r="A153" s="139" t="str">
        <f>IF('Συμβατικά ΦΣ'!B148&lt;&gt;"",'Συμβατικά ΦΣ'!C148,"")</f>
        <v/>
      </c>
      <c r="B153" s="137" t="str">
        <f>IF('Συμβατικά ΦΣ'!B148&lt;&gt;"",'Συμβατικά ΦΣ'!I148,"")</f>
        <v/>
      </c>
      <c r="C153" s="140" t="str">
        <f>IF('Συμβατικά ΦΣ'!B148&lt;&gt;"",'Συμβατικά ΦΣ'!J148,"")</f>
        <v/>
      </c>
      <c r="D153" s="141" t="str">
        <f>IF('Συμβατικά ΦΣ'!B148&lt;&gt;"",'Συμβατικά ΦΣ'!L148,"")</f>
        <v/>
      </c>
      <c r="E153" s="137" t="str">
        <f>IF('Συμβατικά ΦΣ'!B148&lt;&gt;"",'Συμβατικά ΦΣ'!K148,"")</f>
        <v/>
      </c>
      <c r="G153" s="139" t="str">
        <f t="shared" si="51"/>
        <v/>
      </c>
      <c r="H153" s="136" t="str">
        <f t="shared" si="52"/>
        <v/>
      </c>
      <c r="I153" s="140" t="str">
        <f t="shared" si="53"/>
        <v/>
      </c>
      <c r="J153" s="141" t="str">
        <f t="shared" si="54"/>
        <v/>
      </c>
      <c r="K153" s="141" t="str">
        <f t="shared" si="55"/>
        <v/>
      </c>
      <c r="L153" s="140" t="str">
        <f>IF(G153&lt;&gt;"",'Γενικά Δεδομένα'!$I$6*365,"")</f>
        <v/>
      </c>
      <c r="M153" s="144" t="str">
        <f>IF(G153&lt;&gt;"",Υπολογισμοί!G148,"")</f>
        <v/>
      </c>
      <c r="N153" s="145" t="str">
        <f>IF(G153&lt;&gt;"",'Γενικά Δεδομένα'!$I$4,"")</f>
        <v/>
      </c>
      <c r="O153" s="144" t="str">
        <f>IF(G153&lt;&gt;"",M153*'Γενικά Δεδομένα'!$I$4,"")</f>
        <v/>
      </c>
      <c r="Q153" s="155" t="str">
        <f t="shared" si="56"/>
        <v/>
      </c>
      <c r="R153" s="156" t="str">
        <f t="shared" si="57"/>
        <v/>
      </c>
      <c r="S153" s="157" t="str">
        <f t="shared" si="58"/>
        <v/>
      </c>
      <c r="T153" s="158"/>
      <c r="U153" s="159" t="str">
        <f>IF(Q153&lt;&gt;"",'Νέα ΦΣ'!D148,"")</f>
        <v/>
      </c>
      <c r="V153" s="148" t="str">
        <f>IF(Q153&lt;&gt;"",'Νέα ΦΣ'!M148,"")</f>
        <v/>
      </c>
      <c r="W153" s="148" t="str">
        <f t="shared" si="59"/>
        <v/>
      </c>
      <c r="X153" s="148" t="str">
        <f>IF(Q153&lt;&gt;"",'Νέα ΦΣ'!O148,"")</f>
        <v/>
      </c>
      <c r="Y153" s="141" t="str">
        <f t="shared" si="60"/>
        <v/>
      </c>
      <c r="AA153" s="139" t="str">
        <f t="shared" si="61"/>
        <v/>
      </c>
      <c r="AB153" s="136" t="str">
        <f t="shared" si="62"/>
        <v/>
      </c>
      <c r="AC153" s="136" t="str">
        <f t="shared" si="63"/>
        <v/>
      </c>
      <c r="AD153" s="136" t="str">
        <f t="shared" si="64"/>
        <v/>
      </c>
      <c r="AE153" s="136" t="str">
        <f t="shared" si="65"/>
        <v/>
      </c>
      <c r="AF153" s="141" t="str">
        <f t="shared" si="66"/>
        <v/>
      </c>
      <c r="AG153" s="136" t="str">
        <f t="shared" si="67"/>
        <v/>
      </c>
      <c r="AH153" s="144" t="str">
        <f t="shared" si="68"/>
        <v/>
      </c>
      <c r="AI153" s="144" t="str">
        <f>IF(AA153&lt;&gt;"",Υπολογισμοί!H148,"")</f>
        <v/>
      </c>
      <c r="AJ153" s="146" t="str">
        <f>IF(AA153&lt;&gt;"",'Γενικά Δεδομένα'!$I$4,"")</f>
        <v/>
      </c>
      <c r="AK153" s="144" t="str">
        <f t="shared" si="69"/>
        <v/>
      </c>
      <c r="AM153" s="160"/>
      <c r="AO153" s="159"/>
      <c r="AP153" s="148"/>
      <c r="AQ153" s="148"/>
      <c r="AR153" s="148"/>
      <c r="AS153" s="141"/>
      <c r="AT153" s="140"/>
      <c r="AU153" s="140"/>
      <c r="AW153" s="148"/>
      <c r="AX153" s="140"/>
      <c r="AY153" s="140"/>
      <c r="AZ153" s="140"/>
      <c r="BB153" s="139" t="str">
        <f>IF('Λοιπός Εξοπλισμός'!A148&lt;&gt;"",'Λοιπός Εξοπλισμός'!A148,"")</f>
        <v/>
      </c>
      <c r="BC153" s="137" t="str">
        <f>IF('Λοιπός Εξοπλισμός'!B148&lt;&gt;"",'Λοιπός Εξοπλισμός'!B148,"")</f>
        <v/>
      </c>
      <c r="BD153" s="137" t="str">
        <f>IF('Λοιπός Εξοπλισμός'!C148&lt;&gt;"",'Λοιπός Εξοπλισμός'!C148,"")</f>
        <v/>
      </c>
      <c r="BE153" s="137" t="str">
        <f>IF('Λοιπός Εξοπλισμός'!G148&lt;&gt;"",'Λοιπός Εξοπλισμός'!G148,"")</f>
        <v/>
      </c>
      <c r="BF153" s="137" t="str">
        <f>IF('Λοιπός Εξοπλισμός'!H148&lt;&gt;"",'Λοιπός Εξοπλισμός'!H148,"")</f>
        <v/>
      </c>
      <c r="BG153" s="362" t="str">
        <f t="shared" si="71"/>
        <v/>
      </c>
    </row>
    <row r="154" spans="1:59" x14ac:dyDescent="0.2">
      <c r="A154" s="139" t="str">
        <f>IF('Συμβατικά ΦΣ'!B149&lt;&gt;"",'Συμβατικά ΦΣ'!C149,"")</f>
        <v/>
      </c>
      <c r="B154" s="137" t="str">
        <f>IF('Συμβατικά ΦΣ'!B149&lt;&gt;"",'Συμβατικά ΦΣ'!I149,"")</f>
        <v/>
      </c>
      <c r="C154" s="140" t="str">
        <f>IF('Συμβατικά ΦΣ'!B149&lt;&gt;"",'Συμβατικά ΦΣ'!J149,"")</f>
        <v/>
      </c>
      <c r="D154" s="141" t="str">
        <f>IF('Συμβατικά ΦΣ'!B149&lt;&gt;"",'Συμβατικά ΦΣ'!L149,"")</f>
        <v/>
      </c>
      <c r="E154" s="137" t="str">
        <f>IF('Συμβατικά ΦΣ'!B149&lt;&gt;"",'Συμβατικά ΦΣ'!K149,"")</f>
        <v/>
      </c>
      <c r="G154" s="139" t="str">
        <f t="shared" si="51"/>
        <v/>
      </c>
      <c r="H154" s="136" t="str">
        <f t="shared" si="52"/>
        <v/>
      </c>
      <c r="I154" s="140" t="str">
        <f t="shared" si="53"/>
        <v/>
      </c>
      <c r="J154" s="141" t="str">
        <f t="shared" si="54"/>
        <v/>
      </c>
      <c r="K154" s="141" t="str">
        <f t="shared" si="55"/>
        <v/>
      </c>
      <c r="L154" s="140" t="str">
        <f>IF(G154&lt;&gt;"",'Γενικά Δεδομένα'!$I$6*365,"")</f>
        <v/>
      </c>
      <c r="M154" s="144" t="str">
        <f>IF(G154&lt;&gt;"",Υπολογισμοί!G149,"")</f>
        <v/>
      </c>
      <c r="N154" s="145" t="str">
        <f>IF(G154&lt;&gt;"",'Γενικά Δεδομένα'!$I$4,"")</f>
        <v/>
      </c>
      <c r="O154" s="144" t="str">
        <f>IF(G154&lt;&gt;"",M154*'Γενικά Δεδομένα'!$I$4,"")</f>
        <v/>
      </c>
      <c r="Q154" s="155" t="str">
        <f t="shared" si="56"/>
        <v/>
      </c>
      <c r="R154" s="156" t="str">
        <f t="shared" si="57"/>
        <v/>
      </c>
      <c r="S154" s="157" t="str">
        <f t="shared" si="58"/>
        <v/>
      </c>
      <c r="T154" s="158"/>
      <c r="U154" s="159" t="str">
        <f>IF(Q154&lt;&gt;"",'Νέα ΦΣ'!D149,"")</f>
        <v/>
      </c>
      <c r="V154" s="148" t="str">
        <f>IF(Q154&lt;&gt;"",'Νέα ΦΣ'!M149,"")</f>
        <v/>
      </c>
      <c r="W154" s="148" t="str">
        <f t="shared" si="59"/>
        <v/>
      </c>
      <c r="X154" s="148" t="str">
        <f>IF(Q154&lt;&gt;"",'Νέα ΦΣ'!O149,"")</f>
        <v/>
      </c>
      <c r="Y154" s="141" t="str">
        <f t="shared" si="60"/>
        <v/>
      </c>
      <c r="AA154" s="139" t="str">
        <f t="shared" si="61"/>
        <v/>
      </c>
      <c r="AB154" s="136" t="str">
        <f t="shared" si="62"/>
        <v/>
      </c>
      <c r="AC154" s="136" t="str">
        <f t="shared" si="63"/>
        <v/>
      </c>
      <c r="AD154" s="136" t="str">
        <f t="shared" si="64"/>
        <v/>
      </c>
      <c r="AE154" s="136" t="str">
        <f t="shared" si="65"/>
        <v/>
      </c>
      <c r="AF154" s="141" t="str">
        <f t="shared" si="66"/>
        <v/>
      </c>
      <c r="AG154" s="136" t="str">
        <f t="shared" si="67"/>
        <v/>
      </c>
      <c r="AH154" s="144" t="str">
        <f t="shared" si="68"/>
        <v/>
      </c>
      <c r="AI154" s="144" t="str">
        <f>IF(AA154&lt;&gt;"",Υπολογισμοί!H149,"")</f>
        <v/>
      </c>
      <c r="AJ154" s="146" t="str">
        <f>IF(AA154&lt;&gt;"",'Γενικά Δεδομένα'!$I$4,"")</f>
        <v/>
      </c>
      <c r="AK154" s="144" t="str">
        <f t="shared" si="69"/>
        <v/>
      </c>
      <c r="AM154" s="160"/>
      <c r="AO154" s="159"/>
      <c r="AP154" s="148"/>
      <c r="AQ154" s="148"/>
      <c r="AR154" s="148"/>
      <c r="AS154" s="141"/>
      <c r="AT154" s="140"/>
      <c r="AU154" s="140"/>
      <c r="AW154" s="148"/>
      <c r="AX154" s="140"/>
      <c r="AY154" s="140"/>
      <c r="AZ154" s="140"/>
      <c r="BB154" s="139" t="str">
        <f>IF('Λοιπός Εξοπλισμός'!A149&lt;&gt;"",'Λοιπός Εξοπλισμός'!A149,"")</f>
        <v/>
      </c>
      <c r="BC154" s="137" t="str">
        <f>IF('Λοιπός Εξοπλισμός'!B149&lt;&gt;"",'Λοιπός Εξοπλισμός'!B149,"")</f>
        <v/>
      </c>
      <c r="BD154" s="137" t="str">
        <f>IF('Λοιπός Εξοπλισμός'!C149&lt;&gt;"",'Λοιπός Εξοπλισμός'!C149,"")</f>
        <v/>
      </c>
      <c r="BE154" s="137" t="str">
        <f>IF('Λοιπός Εξοπλισμός'!G149&lt;&gt;"",'Λοιπός Εξοπλισμός'!G149,"")</f>
        <v/>
      </c>
      <c r="BF154" s="137" t="str">
        <f>IF('Λοιπός Εξοπλισμός'!H149&lt;&gt;"",'Λοιπός Εξοπλισμός'!H149,"")</f>
        <v/>
      </c>
      <c r="BG154" s="362" t="str">
        <f t="shared" si="71"/>
        <v/>
      </c>
    </row>
    <row r="155" spans="1:59" x14ac:dyDescent="0.2">
      <c r="A155" s="139" t="str">
        <f>IF('Συμβατικά ΦΣ'!B150&lt;&gt;"",'Συμβατικά ΦΣ'!C150,"")</f>
        <v/>
      </c>
      <c r="B155" s="137" t="str">
        <f>IF('Συμβατικά ΦΣ'!B150&lt;&gt;"",'Συμβατικά ΦΣ'!I150,"")</f>
        <v/>
      </c>
      <c r="C155" s="140" t="str">
        <f>IF('Συμβατικά ΦΣ'!B150&lt;&gt;"",'Συμβατικά ΦΣ'!J150,"")</f>
        <v/>
      </c>
      <c r="D155" s="141" t="str">
        <f>IF('Συμβατικά ΦΣ'!B150&lt;&gt;"",'Συμβατικά ΦΣ'!L150,"")</f>
        <v/>
      </c>
      <c r="E155" s="137" t="str">
        <f>IF('Συμβατικά ΦΣ'!B150&lt;&gt;"",'Συμβατικά ΦΣ'!K150,"")</f>
        <v/>
      </c>
      <c r="G155" s="139" t="str">
        <f t="shared" si="51"/>
        <v/>
      </c>
      <c r="H155" s="136" t="str">
        <f t="shared" si="52"/>
        <v/>
      </c>
      <c r="I155" s="140" t="str">
        <f t="shared" si="53"/>
        <v/>
      </c>
      <c r="J155" s="141" t="str">
        <f t="shared" si="54"/>
        <v/>
      </c>
      <c r="K155" s="141" t="str">
        <f t="shared" si="55"/>
        <v/>
      </c>
      <c r="L155" s="140" t="str">
        <f>IF(G155&lt;&gt;"",'Γενικά Δεδομένα'!$I$6*365,"")</f>
        <v/>
      </c>
      <c r="M155" s="144" t="str">
        <f>IF(G155&lt;&gt;"",Υπολογισμοί!G150,"")</f>
        <v/>
      </c>
      <c r="N155" s="145" t="str">
        <f>IF(G155&lt;&gt;"",'Γενικά Δεδομένα'!$I$4,"")</f>
        <v/>
      </c>
      <c r="O155" s="144" t="str">
        <f>IF(G155&lt;&gt;"",M155*'Γενικά Δεδομένα'!$I$4,"")</f>
        <v/>
      </c>
      <c r="Q155" s="155" t="str">
        <f t="shared" si="56"/>
        <v/>
      </c>
      <c r="R155" s="156" t="str">
        <f t="shared" si="57"/>
        <v/>
      </c>
      <c r="S155" s="157" t="str">
        <f t="shared" si="58"/>
        <v/>
      </c>
      <c r="T155" s="158"/>
      <c r="U155" s="159" t="str">
        <f>IF(Q155&lt;&gt;"",'Νέα ΦΣ'!D150,"")</f>
        <v/>
      </c>
      <c r="V155" s="148" t="str">
        <f>IF(Q155&lt;&gt;"",'Νέα ΦΣ'!M150,"")</f>
        <v/>
      </c>
      <c r="W155" s="148" t="str">
        <f t="shared" si="59"/>
        <v/>
      </c>
      <c r="X155" s="148" t="str">
        <f>IF(Q155&lt;&gt;"",'Νέα ΦΣ'!O150,"")</f>
        <v/>
      </c>
      <c r="Y155" s="141" t="str">
        <f t="shared" si="60"/>
        <v/>
      </c>
      <c r="AA155" s="139" t="str">
        <f t="shared" si="61"/>
        <v/>
      </c>
      <c r="AB155" s="136" t="str">
        <f t="shared" si="62"/>
        <v/>
      </c>
      <c r="AC155" s="136" t="str">
        <f t="shared" si="63"/>
        <v/>
      </c>
      <c r="AD155" s="136" t="str">
        <f t="shared" si="64"/>
        <v/>
      </c>
      <c r="AE155" s="136" t="str">
        <f t="shared" si="65"/>
        <v/>
      </c>
      <c r="AF155" s="141" t="str">
        <f t="shared" si="66"/>
        <v/>
      </c>
      <c r="AG155" s="136" t="str">
        <f t="shared" si="67"/>
        <v/>
      </c>
      <c r="AH155" s="144" t="str">
        <f t="shared" si="68"/>
        <v/>
      </c>
      <c r="AI155" s="144" t="str">
        <f>IF(AA155&lt;&gt;"",Υπολογισμοί!H150,"")</f>
        <v/>
      </c>
      <c r="AJ155" s="146" t="str">
        <f>IF(AA155&lt;&gt;"",'Γενικά Δεδομένα'!$I$4,"")</f>
        <v/>
      </c>
      <c r="AK155" s="144" t="str">
        <f t="shared" si="69"/>
        <v/>
      </c>
      <c r="AM155" s="160"/>
      <c r="AO155" s="159"/>
      <c r="AP155" s="148"/>
      <c r="AQ155" s="148"/>
      <c r="AR155" s="148"/>
      <c r="AS155" s="141"/>
      <c r="AT155" s="140"/>
      <c r="AU155" s="140"/>
      <c r="AW155" s="148"/>
      <c r="AX155" s="140"/>
      <c r="AY155" s="140"/>
      <c r="AZ155" s="140"/>
      <c r="BB155" s="139" t="str">
        <f>IF('Λοιπός Εξοπλισμός'!A150&lt;&gt;"",'Λοιπός Εξοπλισμός'!A150,"")</f>
        <v/>
      </c>
      <c r="BC155" s="137" t="str">
        <f>IF('Λοιπός Εξοπλισμός'!B150&lt;&gt;"",'Λοιπός Εξοπλισμός'!B150,"")</f>
        <v/>
      </c>
      <c r="BD155" s="137" t="str">
        <f>IF('Λοιπός Εξοπλισμός'!C150&lt;&gt;"",'Λοιπός Εξοπλισμός'!C150,"")</f>
        <v/>
      </c>
      <c r="BE155" s="137" t="str">
        <f>IF('Λοιπός Εξοπλισμός'!G150&lt;&gt;"",'Λοιπός Εξοπλισμός'!G150,"")</f>
        <v/>
      </c>
      <c r="BF155" s="137" t="str">
        <f>IF('Λοιπός Εξοπλισμός'!H150&lt;&gt;"",'Λοιπός Εξοπλισμός'!H150,"")</f>
        <v/>
      </c>
      <c r="BG155" s="362" t="str">
        <f t="shared" si="71"/>
        <v/>
      </c>
    </row>
    <row r="156" spans="1:59" x14ac:dyDescent="0.2">
      <c r="A156" s="139" t="str">
        <f>IF('Συμβατικά ΦΣ'!B151&lt;&gt;"",'Συμβατικά ΦΣ'!C151,"")</f>
        <v/>
      </c>
      <c r="B156" s="137" t="str">
        <f>IF('Συμβατικά ΦΣ'!B151&lt;&gt;"",'Συμβατικά ΦΣ'!I151,"")</f>
        <v/>
      </c>
      <c r="C156" s="140" t="str">
        <f>IF('Συμβατικά ΦΣ'!B151&lt;&gt;"",'Συμβατικά ΦΣ'!J151,"")</f>
        <v/>
      </c>
      <c r="D156" s="141" t="str">
        <f>IF('Συμβατικά ΦΣ'!B151&lt;&gt;"",'Συμβατικά ΦΣ'!L151,"")</f>
        <v/>
      </c>
      <c r="E156" s="137" t="str">
        <f>IF('Συμβατικά ΦΣ'!B151&lt;&gt;"",'Συμβατικά ΦΣ'!K151,"")</f>
        <v/>
      </c>
      <c r="G156" s="139" t="str">
        <f t="shared" si="51"/>
        <v/>
      </c>
      <c r="H156" s="136" t="str">
        <f t="shared" si="52"/>
        <v/>
      </c>
      <c r="I156" s="140" t="str">
        <f t="shared" si="53"/>
        <v/>
      </c>
      <c r="J156" s="141" t="str">
        <f t="shared" si="54"/>
        <v/>
      </c>
      <c r="K156" s="141" t="str">
        <f t="shared" si="55"/>
        <v/>
      </c>
      <c r="L156" s="140" t="str">
        <f>IF(G156&lt;&gt;"",'Γενικά Δεδομένα'!$I$6*365,"")</f>
        <v/>
      </c>
      <c r="M156" s="144" t="str">
        <f>IF(G156&lt;&gt;"",Υπολογισμοί!G151,"")</f>
        <v/>
      </c>
      <c r="N156" s="145" t="str">
        <f>IF(G156&lt;&gt;"",'Γενικά Δεδομένα'!$I$4,"")</f>
        <v/>
      </c>
      <c r="O156" s="144" t="str">
        <f>IF(G156&lt;&gt;"",M156*'Γενικά Δεδομένα'!$I$4,"")</f>
        <v/>
      </c>
      <c r="Q156" s="155" t="str">
        <f t="shared" si="56"/>
        <v/>
      </c>
      <c r="R156" s="156" t="str">
        <f t="shared" si="57"/>
        <v/>
      </c>
      <c r="S156" s="157" t="str">
        <f t="shared" si="58"/>
        <v/>
      </c>
      <c r="T156" s="158"/>
      <c r="U156" s="159" t="str">
        <f>IF(Q156&lt;&gt;"",'Νέα ΦΣ'!D151,"")</f>
        <v/>
      </c>
      <c r="V156" s="148" t="str">
        <f>IF(Q156&lt;&gt;"",'Νέα ΦΣ'!M151,"")</f>
        <v/>
      </c>
      <c r="W156" s="148" t="str">
        <f t="shared" si="59"/>
        <v/>
      </c>
      <c r="X156" s="148" t="str">
        <f>IF(Q156&lt;&gt;"",'Νέα ΦΣ'!O151,"")</f>
        <v/>
      </c>
      <c r="Y156" s="141" t="str">
        <f t="shared" si="60"/>
        <v/>
      </c>
      <c r="AA156" s="139" t="str">
        <f t="shared" si="61"/>
        <v/>
      </c>
      <c r="AB156" s="136" t="str">
        <f t="shared" si="62"/>
        <v/>
      </c>
      <c r="AC156" s="136" t="str">
        <f t="shared" si="63"/>
        <v/>
      </c>
      <c r="AD156" s="136" t="str">
        <f t="shared" si="64"/>
        <v/>
      </c>
      <c r="AE156" s="136" t="str">
        <f t="shared" si="65"/>
        <v/>
      </c>
      <c r="AF156" s="141" t="str">
        <f t="shared" si="66"/>
        <v/>
      </c>
      <c r="AG156" s="136" t="str">
        <f t="shared" si="67"/>
        <v/>
      </c>
      <c r="AH156" s="144" t="str">
        <f t="shared" si="68"/>
        <v/>
      </c>
      <c r="AI156" s="144" t="str">
        <f>IF(AA156&lt;&gt;"",Υπολογισμοί!H151,"")</f>
        <v/>
      </c>
      <c r="AJ156" s="146" t="str">
        <f>IF(AA156&lt;&gt;"",'Γενικά Δεδομένα'!$I$4,"")</f>
        <v/>
      </c>
      <c r="AK156" s="144" t="str">
        <f t="shared" si="69"/>
        <v/>
      </c>
      <c r="AM156" s="160"/>
      <c r="AO156" s="159"/>
      <c r="AP156" s="148"/>
      <c r="AQ156" s="148"/>
      <c r="AR156" s="148"/>
      <c r="AS156" s="141"/>
      <c r="AT156" s="140"/>
      <c r="AU156" s="140"/>
      <c r="AW156" s="148"/>
      <c r="AX156" s="140"/>
      <c r="AY156" s="140"/>
      <c r="AZ156" s="140"/>
      <c r="BB156" s="139" t="str">
        <f>IF('Λοιπός Εξοπλισμός'!A151&lt;&gt;"",'Λοιπός Εξοπλισμός'!A151,"")</f>
        <v/>
      </c>
      <c r="BC156" s="137" t="str">
        <f>IF('Λοιπός Εξοπλισμός'!B151&lt;&gt;"",'Λοιπός Εξοπλισμός'!B151,"")</f>
        <v/>
      </c>
      <c r="BD156" s="137" t="str">
        <f>IF('Λοιπός Εξοπλισμός'!C151&lt;&gt;"",'Λοιπός Εξοπλισμός'!C151,"")</f>
        <v/>
      </c>
      <c r="BE156" s="137" t="str">
        <f>IF('Λοιπός Εξοπλισμός'!G151&lt;&gt;"",'Λοιπός Εξοπλισμός'!G151,"")</f>
        <v/>
      </c>
      <c r="BF156" s="137" t="str">
        <f>IF('Λοιπός Εξοπλισμός'!H151&lt;&gt;"",'Λοιπός Εξοπλισμός'!H151,"")</f>
        <v/>
      </c>
      <c r="BG156" s="362" t="str">
        <f t="shared" si="71"/>
        <v/>
      </c>
    </row>
    <row r="157" spans="1:59" x14ac:dyDescent="0.2">
      <c r="A157" s="139" t="str">
        <f>IF('Συμβατικά ΦΣ'!B152&lt;&gt;"",'Συμβατικά ΦΣ'!C152,"")</f>
        <v/>
      </c>
      <c r="B157" s="137" t="str">
        <f>IF('Συμβατικά ΦΣ'!B152&lt;&gt;"",'Συμβατικά ΦΣ'!I152,"")</f>
        <v/>
      </c>
      <c r="C157" s="140" t="str">
        <f>IF('Συμβατικά ΦΣ'!B152&lt;&gt;"",'Συμβατικά ΦΣ'!J152,"")</f>
        <v/>
      </c>
      <c r="D157" s="141" t="str">
        <f>IF('Συμβατικά ΦΣ'!B152&lt;&gt;"",'Συμβατικά ΦΣ'!L152,"")</f>
        <v/>
      </c>
      <c r="E157" s="137" t="str">
        <f>IF('Συμβατικά ΦΣ'!B152&lt;&gt;"",'Συμβατικά ΦΣ'!K152,"")</f>
        <v/>
      </c>
      <c r="G157" s="139" t="str">
        <f t="shared" si="51"/>
        <v/>
      </c>
      <c r="H157" s="136" t="str">
        <f t="shared" si="52"/>
        <v/>
      </c>
      <c r="I157" s="140" t="str">
        <f t="shared" si="53"/>
        <v/>
      </c>
      <c r="J157" s="141" t="str">
        <f t="shared" si="54"/>
        <v/>
      </c>
      <c r="K157" s="141" t="str">
        <f t="shared" si="55"/>
        <v/>
      </c>
      <c r="L157" s="140" t="str">
        <f>IF(G157&lt;&gt;"",'Γενικά Δεδομένα'!$I$6*365,"")</f>
        <v/>
      </c>
      <c r="M157" s="144" t="str">
        <f>IF(G157&lt;&gt;"",Υπολογισμοί!G152,"")</f>
        <v/>
      </c>
      <c r="N157" s="145" t="str">
        <f>IF(G157&lt;&gt;"",'Γενικά Δεδομένα'!$I$4,"")</f>
        <v/>
      </c>
      <c r="O157" s="144" t="str">
        <f>IF(G157&lt;&gt;"",M157*'Γενικά Δεδομένα'!$I$4,"")</f>
        <v/>
      </c>
      <c r="Q157" s="155" t="str">
        <f t="shared" si="56"/>
        <v/>
      </c>
      <c r="R157" s="156" t="str">
        <f t="shared" si="57"/>
        <v/>
      </c>
      <c r="S157" s="157" t="str">
        <f t="shared" si="58"/>
        <v/>
      </c>
      <c r="T157" s="158"/>
      <c r="U157" s="159" t="str">
        <f>IF(Q157&lt;&gt;"",'Νέα ΦΣ'!D152,"")</f>
        <v/>
      </c>
      <c r="V157" s="148" t="str">
        <f>IF(Q157&lt;&gt;"",'Νέα ΦΣ'!M152,"")</f>
        <v/>
      </c>
      <c r="W157" s="148" t="str">
        <f t="shared" si="59"/>
        <v/>
      </c>
      <c r="X157" s="148" t="str">
        <f>IF(Q157&lt;&gt;"",'Νέα ΦΣ'!O152,"")</f>
        <v/>
      </c>
      <c r="Y157" s="141" t="str">
        <f t="shared" si="60"/>
        <v/>
      </c>
      <c r="AA157" s="139" t="str">
        <f t="shared" si="61"/>
        <v/>
      </c>
      <c r="AB157" s="136" t="str">
        <f t="shared" si="62"/>
        <v/>
      </c>
      <c r="AC157" s="136" t="str">
        <f t="shared" si="63"/>
        <v/>
      </c>
      <c r="AD157" s="136" t="str">
        <f t="shared" si="64"/>
        <v/>
      </c>
      <c r="AE157" s="136" t="str">
        <f t="shared" si="65"/>
        <v/>
      </c>
      <c r="AF157" s="141" t="str">
        <f t="shared" si="66"/>
        <v/>
      </c>
      <c r="AG157" s="136" t="str">
        <f t="shared" si="67"/>
        <v/>
      </c>
      <c r="AH157" s="144" t="str">
        <f t="shared" si="68"/>
        <v/>
      </c>
      <c r="AI157" s="144" t="str">
        <f>IF(AA157&lt;&gt;"",Υπολογισμοί!H152,"")</f>
        <v/>
      </c>
      <c r="AJ157" s="146" t="str">
        <f>IF(AA157&lt;&gt;"",'Γενικά Δεδομένα'!$I$4,"")</f>
        <v/>
      </c>
      <c r="AK157" s="144" t="str">
        <f t="shared" si="69"/>
        <v/>
      </c>
      <c r="AM157" s="160"/>
      <c r="AO157" s="159"/>
      <c r="AP157" s="148"/>
      <c r="AQ157" s="148"/>
      <c r="AR157" s="148"/>
      <c r="AS157" s="141"/>
      <c r="AT157" s="140"/>
      <c r="AU157" s="140"/>
      <c r="AW157" s="148"/>
      <c r="AX157" s="140"/>
      <c r="AY157" s="140"/>
      <c r="AZ157" s="140"/>
      <c r="BB157" s="139" t="str">
        <f>IF('Λοιπός Εξοπλισμός'!A152&lt;&gt;"",'Λοιπός Εξοπλισμός'!A152,"")</f>
        <v/>
      </c>
      <c r="BC157" s="137" t="str">
        <f>IF('Λοιπός Εξοπλισμός'!B152&lt;&gt;"",'Λοιπός Εξοπλισμός'!B152,"")</f>
        <v/>
      </c>
      <c r="BD157" s="137" t="str">
        <f>IF('Λοιπός Εξοπλισμός'!C152&lt;&gt;"",'Λοιπός Εξοπλισμός'!C152,"")</f>
        <v/>
      </c>
      <c r="BE157" s="137" t="str">
        <f>IF('Λοιπός Εξοπλισμός'!G152&lt;&gt;"",'Λοιπός Εξοπλισμός'!G152,"")</f>
        <v/>
      </c>
      <c r="BF157" s="137" t="str">
        <f>IF('Λοιπός Εξοπλισμός'!H152&lt;&gt;"",'Λοιπός Εξοπλισμός'!H152,"")</f>
        <v/>
      </c>
      <c r="BG157" s="362" t="str">
        <f t="shared" si="71"/>
        <v/>
      </c>
    </row>
    <row r="158" spans="1:59" x14ac:dyDescent="0.2">
      <c r="A158" s="139" t="str">
        <f>IF('Συμβατικά ΦΣ'!B153&lt;&gt;"",'Συμβατικά ΦΣ'!C153,"")</f>
        <v/>
      </c>
      <c r="B158" s="137" t="str">
        <f>IF('Συμβατικά ΦΣ'!B153&lt;&gt;"",'Συμβατικά ΦΣ'!I153,"")</f>
        <v/>
      </c>
      <c r="C158" s="140" t="str">
        <f>IF('Συμβατικά ΦΣ'!B153&lt;&gt;"",'Συμβατικά ΦΣ'!J153,"")</f>
        <v/>
      </c>
      <c r="D158" s="141" t="str">
        <f>IF('Συμβατικά ΦΣ'!B153&lt;&gt;"",'Συμβατικά ΦΣ'!L153,"")</f>
        <v/>
      </c>
      <c r="E158" s="137" t="str">
        <f>IF('Συμβατικά ΦΣ'!B153&lt;&gt;"",'Συμβατικά ΦΣ'!K153,"")</f>
        <v/>
      </c>
      <c r="G158" s="139" t="str">
        <f t="shared" si="51"/>
        <v/>
      </c>
      <c r="H158" s="136" t="str">
        <f t="shared" si="52"/>
        <v/>
      </c>
      <c r="I158" s="140" t="str">
        <f t="shared" si="53"/>
        <v/>
      </c>
      <c r="J158" s="141" t="str">
        <f t="shared" si="54"/>
        <v/>
      </c>
      <c r="K158" s="141" t="str">
        <f t="shared" si="55"/>
        <v/>
      </c>
      <c r="L158" s="140" t="str">
        <f>IF(G158&lt;&gt;"",'Γενικά Δεδομένα'!$I$6*365,"")</f>
        <v/>
      </c>
      <c r="M158" s="144" t="str">
        <f>IF(G158&lt;&gt;"",Υπολογισμοί!G153,"")</f>
        <v/>
      </c>
      <c r="N158" s="145" t="str">
        <f>IF(G158&lt;&gt;"",'Γενικά Δεδομένα'!$I$4,"")</f>
        <v/>
      </c>
      <c r="O158" s="144" t="str">
        <f>IF(G158&lt;&gt;"",M158*'Γενικά Δεδομένα'!$I$4,"")</f>
        <v/>
      </c>
      <c r="Q158" s="155" t="str">
        <f t="shared" si="56"/>
        <v/>
      </c>
      <c r="R158" s="156" t="str">
        <f t="shared" si="57"/>
        <v/>
      </c>
      <c r="S158" s="157" t="str">
        <f t="shared" si="58"/>
        <v/>
      </c>
      <c r="T158" s="158"/>
      <c r="U158" s="159" t="str">
        <f>IF(Q158&lt;&gt;"",'Νέα ΦΣ'!D153,"")</f>
        <v/>
      </c>
      <c r="V158" s="148" t="str">
        <f>IF(Q158&lt;&gt;"",'Νέα ΦΣ'!M153,"")</f>
        <v/>
      </c>
      <c r="W158" s="148" t="str">
        <f t="shared" si="59"/>
        <v/>
      </c>
      <c r="X158" s="148" t="str">
        <f>IF(Q158&lt;&gt;"",'Νέα ΦΣ'!O153,"")</f>
        <v/>
      </c>
      <c r="Y158" s="141" t="str">
        <f t="shared" si="60"/>
        <v/>
      </c>
      <c r="AA158" s="139" t="str">
        <f t="shared" si="61"/>
        <v/>
      </c>
      <c r="AB158" s="136" t="str">
        <f t="shared" si="62"/>
        <v/>
      </c>
      <c r="AC158" s="136" t="str">
        <f t="shared" si="63"/>
        <v/>
      </c>
      <c r="AD158" s="136" t="str">
        <f t="shared" si="64"/>
        <v/>
      </c>
      <c r="AE158" s="136" t="str">
        <f t="shared" si="65"/>
        <v/>
      </c>
      <c r="AF158" s="141" t="str">
        <f t="shared" si="66"/>
        <v/>
      </c>
      <c r="AG158" s="136" t="str">
        <f t="shared" si="67"/>
        <v/>
      </c>
      <c r="AH158" s="144" t="str">
        <f t="shared" si="68"/>
        <v/>
      </c>
      <c r="AI158" s="144" t="str">
        <f>IF(AA158&lt;&gt;"",Υπολογισμοί!H153,"")</f>
        <v/>
      </c>
      <c r="AJ158" s="146" t="str">
        <f>IF(AA158&lt;&gt;"",'Γενικά Δεδομένα'!$I$4,"")</f>
        <v/>
      </c>
      <c r="AK158" s="144" t="str">
        <f t="shared" si="69"/>
        <v/>
      </c>
      <c r="AM158" s="160"/>
      <c r="AO158" s="159"/>
      <c r="AP158" s="148"/>
      <c r="AQ158" s="148"/>
      <c r="AR158" s="148"/>
      <c r="AS158" s="141"/>
      <c r="AT158" s="140"/>
      <c r="AU158" s="140"/>
      <c r="AW158" s="148"/>
      <c r="AX158" s="140"/>
      <c r="AY158" s="140"/>
      <c r="AZ158" s="140"/>
      <c r="BB158" s="139" t="str">
        <f>IF('Λοιπός Εξοπλισμός'!A153&lt;&gt;"",'Λοιπός Εξοπλισμός'!A153,"")</f>
        <v/>
      </c>
      <c r="BC158" s="137" t="str">
        <f>IF('Λοιπός Εξοπλισμός'!B153&lt;&gt;"",'Λοιπός Εξοπλισμός'!B153,"")</f>
        <v/>
      </c>
      <c r="BD158" s="137" t="str">
        <f>IF('Λοιπός Εξοπλισμός'!C153&lt;&gt;"",'Λοιπός Εξοπλισμός'!C153,"")</f>
        <v/>
      </c>
      <c r="BE158" s="137" t="str">
        <f>IF('Λοιπός Εξοπλισμός'!G153&lt;&gt;"",'Λοιπός Εξοπλισμός'!G153,"")</f>
        <v/>
      </c>
      <c r="BF158" s="137" t="str">
        <f>IF('Λοιπός Εξοπλισμός'!H153&lt;&gt;"",'Λοιπός Εξοπλισμός'!H153,"")</f>
        <v/>
      </c>
      <c r="BG158" s="362" t="str">
        <f t="shared" si="71"/>
        <v/>
      </c>
    </row>
  </sheetData>
  <sheetProtection password="B73B" sheet="1" objects="1" scenarios="1"/>
  <mergeCells count="9">
    <mergeCell ref="Q5:S5"/>
    <mergeCell ref="U5:X5"/>
    <mergeCell ref="Q1:Y1"/>
    <mergeCell ref="BB1:BE1"/>
    <mergeCell ref="A1:E1"/>
    <mergeCell ref="G1:O1"/>
    <mergeCell ref="AW1:AZ1"/>
    <mergeCell ref="AO1:AU1"/>
    <mergeCell ref="AA1:AK1"/>
  </mergeCells>
  <pageMargins left="1" right="1" top="1" bottom="1" header="0.5" footer="0.5"/>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8"/>
  <sheetViews>
    <sheetView topLeftCell="A13" zoomScaleNormal="100" workbookViewId="0">
      <selection activeCell="I22" sqref="I22"/>
    </sheetView>
  </sheetViews>
  <sheetFormatPr defaultRowHeight="14.4" x14ac:dyDescent="0.3"/>
  <cols>
    <col min="1" max="1" width="0.6640625" customWidth="1"/>
    <col min="2" max="8" width="8.109375" customWidth="1"/>
    <col min="9" max="9" width="10.33203125" customWidth="1"/>
    <col min="15" max="15" width="14.6640625" customWidth="1"/>
    <col min="16" max="16" width="0.6640625" customWidth="1"/>
    <col min="20" max="21" width="0" hidden="1" customWidth="1"/>
  </cols>
  <sheetData>
    <row r="1" spans="1:21" ht="15" thickBot="1" x14ac:dyDescent="0.35">
      <c r="A1" s="16"/>
      <c r="B1" s="16"/>
      <c r="C1" s="16"/>
      <c r="D1" s="16"/>
      <c r="E1" s="16"/>
      <c r="F1" s="16"/>
      <c r="G1" s="16"/>
      <c r="H1" s="16"/>
      <c r="I1" s="16"/>
      <c r="J1" s="16"/>
      <c r="K1" s="16"/>
      <c r="L1" s="16"/>
      <c r="M1" s="16"/>
      <c r="N1" s="16"/>
      <c r="O1" s="16"/>
      <c r="P1" s="16"/>
    </row>
    <row r="2" spans="1:21" ht="15.6" x14ac:dyDescent="0.3">
      <c r="A2" s="16"/>
      <c r="B2" s="250" t="s">
        <v>7</v>
      </c>
      <c r="C2" s="251"/>
      <c r="D2" s="251"/>
      <c r="E2" s="251"/>
      <c r="F2" s="251"/>
      <c r="G2" s="251"/>
      <c r="H2" s="251"/>
      <c r="I2" s="251"/>
      <c r="J2" s="251"/>
      <c r="K2" s="251"/>
      <c r="L2" s="251"/>
      <c r="M2" s="251"/>
      <c r="N2" s="251"/>
      <c r="O2" s="252"/>
      <c r="P2" s="16"/>
    </row>
    <row r="3" spans="1:21" x14ac:dyDescent="0.3">
      <c r="A3" s="16"/>
      <c r="B3" s="253" t="s">
        <v>9</v>
      </c>
      <c r="C3" s="254"/>
      <c r="D3" s="254"/>
      <c r="E3" s="254"/>
      <c r="F3" s="254"/>
      <c r="G3" s="254"/>
      <c r="H3" s="254"/>
      <c r="I3" s="103">
        <v>0.24</v>
      </c>
      <c r="J3" s="255" t="s">
        <v>28</v>
      </c>
      <c r="K3" s="255"/>
      <c r="L3" s="255"/>
      <c r="M3" s="255"/>
      <c r="N3" s="255"/>
      <c r="O3" s="256"/>
      <c r="P3" s="16"/>
    </row>
    <row r="4" spans="1:21" x14ac:dyDescent="0.3">
      <c r="A4" s="16"/>
      <c r="B4" s="253" t="s">
        <v>10</v>
      </c>
      <c r="C4" s="254"/>
      <c r="D4" s="254"/>
      <c r="E4" s="254"/>
      <c r="F4" s="254"/>
      <c r="G4" s="254"/>
      <c r="H4" s="254"/>
      <c r="I4" s="8">
        <v>0.15</v>
      </c>
      <c r="J4" s="255" t="s">
        <v>63</v>
      </c>
      <c r="K4" s="255"/>
      <c r="L4" s="255"/>
      <c r="M4" s="255"/>
      <c r="N4" s="255"/>
      <c r="O4" s="256"/>
      <c r="P4" s="16"/>
    </row>
    <row r="5" spans="1:21" x14ac:dyDescent="0.3">
      <c r="A5" s="16"/>
      <c r="B5" s="253" t="s">
        <v>11</v>
      </c>
      <c r="C5" s="254"/>
      <c r="D5" s="254"/>
      <c r="E5" s="254"/>
      <c r="F5" s="254"/>
      <c r="G5" s="254"/>
      <c r="H5" s="254"/>
      <c r="I5" s="10">
        <v>4.0000000000000001E-3</v>
      </c>
      <c r="J5" s="255" t="s">
        <v>84</v>
      </c>
      <c r="K5" s="255"/>
      <c r="L5" s="255"/>
      <c r="M5" s="255"/>
      <c r="N5" s="255"/>
      <c r="O5" s="256"/>
      <c r="P5" s="16"/>
      <c r="T5" t="s">
        <v>272</v>
      </c>
      <c r="U5" t="s">
        <v>271</v>
      </c>
    </row>
    <row r="6" spans="1:21" x14ac:dyDescent="0.3">
      <c r="A6" s="16"/>
      <c r="B6" s="253" t="s">
        <v>17</v>
      </c>
      <c r="C6" s="254"/>
      <c r="D6" s="254"/>
      <c r="E6" s="254"/>
      <c r="F6" s="254"/>
      <c r="G6" s="254"/>
      <c r="H6" s="254"/>
      <c r="I6" s="9">
        <v>11.9</v>
      </c>
      <c r="J6" s="255" t="s">
        <v>64</v>
      </c>
      <c r="K6" s="255"/>
      <c r="L6" s="255"/>
      <c r="M6" s="255"/>
      <c r="N6" s="255"/>
      <c r="O6" s="256"/>
      <c r="P6" s="16"/>
      <c r="T6" s="181">
        <v>0</v>
      </c>
      <c r="U6" s="181">
        <v>0</v>
      </c>
    </row>
    <row r="7" spans="1:21" s="6" customFormat="1" x14ac:dyDescent="0.3">
      <c r="A7" s="29"/>
      <c r="B7" s="30"/>
      <c r="C7" s="31"/>
      <c r="D7" s="31"/>
      <c r="E7" s="31"/>
      <c r="F7" s="31"/>
      <c r="G7" s="31"/>
      <c r="H7" s="31"/>
      <c r="I7" s="31"/>
      <c r="J7" s="32"/>
      <c r="K7" s="33"/>
      <c r="L7" s="34"/>
      <c r="M7" s="34"/>
      <c r="N7" s="34"/>
      <c r="O7" s="35"/>
      <c r="P7" s="29"/>
      <c r="T7" s="182">
        <v>27.5</v>
      </c>
      <c r="U7" s="182">
        <v>20</v>
      </c>
    </row>
    <row r="8" spans="1:21" ht="15.6" x14ac:dyDescent="0.3">
      <c r="A8" s="16"/>
      <c r="B8" s="243" t="s">
        <v>8</v>
      </c>
      <c r="C8" s="244"/>
      <c r="D8" s="244"/>
      <c r="E8" s="244"/>
      <c r="F8" s="244"/>
      <c r="G8" s="244"/>
      <c r="H8" s="244"/>
      <c r="I8" s="244"/>
      <c r="J8" s="244"/>
      <c r="K8" s="244"/>
      <c r="L8" s="244"/>
      <c r="M8" s="244"/>
      <c r="N8" s="244"/>
      <c r="O8" s="245"/>
      <c r="P8" s="16"/>
    </row>
    <row r="9" spans="1:21" ht="30" customHeight="1" x14ac:dyDescent="0.3">
      <c r="A9" s="16"/>
      <c r="B9" s="246" t="s">
        <v>13</v>
      </c>
      <c r="C9" s="247"/>
      <c r="D9" s="247"/>
      <c r="E9" s="247"/>
      <c r="F9" s="247"/>
      <c r="G9" s="247"/>
      <c r="H9" s="247"/>
      <c r="I9" s="180">
        <v>0</v>
      </c>
      <c r="J9" s="255" t="s">
        <v>173</v>
      </c>
      <c r="K9" s="255"/>
      <c r="L9" s="255"/>
      <c r="M9" s="255"/>
      <c r="N9" s="255"/>
      <c r="O9" s="256"/>
      <c r="P9" s="16"/>
    </row>
    <row r="10" spans="1:21" x14ac:dyDescent="0.3">
      <c r="A10" s="16"/>
      <c r="B10" s="246" t="s">
        <v>12</v>
      </c>
      <c r="C10" s="247"/>
      <c r="D10" s="247"/>
      <c r="E10" s="247"/>
      <c r="F10" s="247"/>
      <c r="G10" s="247"/>
      <c r="H10" s="247"/>
      <c r="I10" s="180">
        <v>0</v>
      </c>
      <c r="J10" s="255" t="s">
        <v>173</v>
      </c>
      <c r="K10" s="255"/>
      <c r="L10" s="255"/>
      <c r="M10" s="255"/>
      <c r="N10" s="255"/>
      <c r="O10" s="256"/>
      <c r="P10" s="16"/>
    </row>
    <row r="11" spans="1:21" x14ac:dyDescent="0.3">
      <c r="A11" s="16"/>
      <c r="B11" s="246" t="s">
        <v>72</v>
      </c>
      <c r="C11" s="247"/>
      <c r="D11" s="247"/>
      <c r="E11" s="247"/>
      <c r="F11" s="247"/>
      <c r="G11" s="247"/>
      <c r="H11" s="247"/>
      <c r="I11" s="9">
        <v>80</v>
      </c>
      <c r="J11" s="255" t="s">
        <v>174</v>
      </c>
      <c r="K11" s="255"/>
      <c r="L11" s="255"/>
      <c r="M11" s="255"/>
      <c r="N11" s="255"/>
      <c r="O11" s="256"/>
      <c r="P11" s="16"/>
    </row>
    <row r="12" spans="1:21" x14ac:dyDescent="0.3">
      <c r="A12" s="16"/>
      <c r="B12" s="20"/>
      <c r="C12" s="21"/>
      <c r="D12" s="21"/>
      <c r="E12" s="21"/>
      <c r="F12" s="21"/>
      <c r="G12" s="21"/>
      <c r="H12" s="21"/>
      <c r="I12" s="21"/>
      <c r="J12" s="21"/>
      <c r="K12" s="21"/>
      <c r="L12" s="21"/>
      <c r="M12" s="21"/>
      <c r="N12" s="21"/>
      <c r="O12" s="22"/>
      <c r="P12" s="16"/>
    </row>
    <row r="13" spans="1:21" ht="15.6" x14ac:dyDescent="0.3">
      <c r="A13" s="16"/>
      <c r="B13" s="243" t="s">
        <v>14</v>
      </c>
      <c r="C13" s="244"/>
      <c r="D13" s="244"/>
      <c r="E13" s="244"/>
      <c r="F13" s="244"/>
      <c r="G13" s="244"/>
      <c r="H13" s="244"/>
      <c r="I13" s="244"/>
      <c r="J13" s="244"/>
      <c r="K13" s="244"/>
      <c r="L13" s="244"/>
      <c r="M13" s="244"/>
      <c r="N13" s="244"/>
      <c r="O13" s="245"/>
      <c r="P13" s="16"/>
    </row>
    <row r="14" spans="1:21" ht="23.25" customHeight="1" x14ac:dyDescent="0.3">
      <c r="A14" s="16"/>
      <c r="B14" s="246" t="s">
        <v>15</v>
      </c>
      <c r="C14" s="247"/>
      <c r="D14" s="247"/>
      <c r="E14" s="247"/>
      <c r="F14" s="247"/>
      <c r="G14" s="247"/>
      <c r="H14" s="247"/>
      <c r="I14" s="103">
        <v>0</v>
      </c>
      <c r="J14" s="257" t="s">
        <v>269</v>
      </c>
      <c r="K14" s="258"/>
      <c r="L14" s="258"/>
      <c r="M14" s="258"/>
      <c r="N14" s="258"/>
      <c r="O14" s="259"/>
      <c r="P14" s="16"/>
    </row>
    <row r="15" spans="1:21" x14ac:dyDescent="0.3">
      <c r="A15" s="16"/>
      <c r="B15" s="246" t="s">
        <v>16</v>
      </c>
      <c r="C15" s="247"/>
      <c r="D15" s="247"/>
      <c r="E15" s="247"/>
      <c r="F15" s="247"/>
      <c r="G15" s="247"/>
      <c r="H15" s="247"/>
      <c r="I15" s="103">
        <v>0</v>
      </c>
      <c r="J15" s="255" t="s">
        <v>135</v>
      </c>
      <c r="K15" s="255"/>
      <c r="L15" s="255"/>
      <c r="M15" s="255"/>
      <c r="N15" s="255"/>
      <c r="O15" s="256"/>
      <c r="P15" s="16"/>
    </row>
    <row r="16" spans="1:21" x14ac:dyDescent="0.3">
      <c r="A16" s="16"/>
      <c r="B16" s="260"/>
      <c r="C16" s="261"/>
      <c r="D16" s="261"/>
      <c r="E16" s="261"/>
      <c r="F16" s="261"/>
      <c r="G16" s="261"/>
      <c r="H16" s="261"/>
      <c r="I16" s="261"/>
      <c r="J16" s="261"/>
      <c r="K16" s="261"/>
      <c r="L16" s="261"/>
      <c r="M16" s="261"/>
      <c r="N16" s="261"/>
      <c r="O16" s="262"/>
      <c r="P16" s="16"/>
    </row>
    <row r="17" spans="1:16" ht="15.6" x14ac:dyDescent="0.3">
      <c r="A17" s="16"/>
      <c r="B17" s="243" t="s">
        <v>120</v>
      </c>
      <c r="C17" s="244"/>
      <c r="D17" s="244"/>
      <c r="E17" s="244"/>
      <c r="F17" s="244"/>
      <c r="G17" s="244"/>
      <c r="H17" s="244"/>
      <c r="I17" s="244"/>
      <c r="J17" s="244"/>
      <c r="K17" s="244"/>
      <c r="L17" s="244"/>
      <c r="M17" s="244"/>
      <c r="N17" s="244"/>
      <c r="O17" s="245"/>
      <c r="P17" s="16"/>
    </row>
    <row r="18" spans="1:16" x14ac:dyDescent="0.3">
      <c r="A18" s="16"/>
      <c r="B18" s="246" t="s">
        <v>119</v>
      </c>
      <c r="C18" s="247"/>
      <c r="D18" s="247"/>
      <c r="E18" s="247"/>
      <c r="F18" s="247"/>
      <c r="G18" s="247"/>
      <c r="H18" s="247"/>
      <c r="I18" s="36">
        <v>989</v>
      </c>
      <c r="J18" s="248" t="s">
        <v>172</v>
      </c>
      <c r="K18" s="248"/>
      <c r="L18" s="248"/>
      <c r="M18" s="248"/>
      <c r="N18" s="248"/>
      <c r="O18" s="249"/>
      <c r="P18" s="16"/>
    </row>
    <row r="19" spans="1:16" x14ac:dyDescent="0.3">
      <c r="A19" s="16"/>
      <c r="B19" s="20"/>
      <c r="C19" s="21"/>
      <c r="D19" s="21"/>
      <c r="E19" s="21"/>
      <c r="F19" s="21"/>
      <c r="G19" s="21"/>
      <c r="H19" s="21"/>
      <c r="I19" s="21"/>
      <c r="J19" s="21"/>
      <c r="K19" s="21"/>
      <c r="L19" s="21"/>
      <c r="M19" s="21"/>
      <c r="N19" s="21"/>
      <c r="O19" s="22"/>
      <c r="P19" s="16"/>
    </row>
    <row r="20" spans="1:16" ht="15.6" x14ac:dyDescent="0.3">
      <c r="A20" s="16"/>
      <c r="B20" s="243" t="s">
        <v>130</v>
      </c>
      <c r="C20" s="244"/>
      <c r="D20" s="244"/>
      <c r="E20" s="244"/>
      <c r="F20" s="244"/>
      <c r="G20" s="244"/>
      <c r="H20" s="244"/>
      <c r="I20" s="244"/>
      <c r="J20" s="244"/>
      <c r="K20" s="244"/>
      <c r="L20" s="244"/>
      <c r="M20" s="244"/>
      <c r="N20" s="244"/>
      <c r="O20" s="245"/>
      <c r="P20" s="16"/>
    </row>
    <row r="21" spans="1:16" x14ac:dyDescent="0.3">
      <c r="A21" s="16"/>
      <c r="B21" s="246" t="s">
        <v>131</v>
      </c>
      <c r="C21" s="247"/>
      <c r="D21" s="247"/>
      <c r="E21" s="247"/>
      <c r="F21" s="247"/>
      <c r="G21" s="247"/>
      <c r="H21" s="247"/>
      <c r="I21" s="176">
        <v>10</v>
      </c>
      <c r="J21" s="248"/>
      <c r="K21" s="248"/>
      <c r="L21" s="248"/>
      <c r="M21" s="248"/>
      <c r="N21" s="248"/>
      <c r="O21" s="249"/>
      <c r="P21" s="16"/>
    </row>
    <row r="22" spans="1:16" ht="23.25" customHeight="1" x14ac:dyDescent="0.3">
      <c r="A22" s="16"/>
      <c r="B22" s="246" t="s">
        <v>266</v>
      </c>
      <c r="C22" s="247"/>
      <c r="D22" s="247"/>
      <c r="E22" s="247"/>
      <c r="F22" s="247"/>
      <c r="G22" s="247"/>
      <c r="H22" s="247"/>
      <c r="I22" s="93">
        <v>15</v>
      </c>
      <c r="J22" s="265" t="s">
        <v>158</v>
      </c>
      <c r="K22" s="266"/>
      <c r="L22" s="266"/>
      <c r="M22" s="266"/>
      <c r="N22" s="266"/>
      <c r="O22" s="267"/>
      <c r="P22" s="16"/>
    </row>
    <row r="23" spans="1:16" ht="31.5" customHeight="1" x14ac:dyDescent="0.3">
      <c r="A23" s="16"/>
      <c r="B23" s="263" t="s">
        <v>110</v>
      </c>
      <c r="C23" s="264"/>
      <c r="D23" s="264"/>
      <c r="E23" s="264"/>
      <c r="F23" s="264"/>
      <c r="G23" s="264"/>
      <c r="H23" s="264"/>
      <c r="I23" s="177"/>
      <c r="J23" s="248"/>
      <c r="K23" s="248"/>
      <c r="L23" s="248"/>
      <c r="M23" s="248"/>
      <c r="N23" s="248"/>
      <c r="O23" s="249"/>
      <c r="P23" s="16"/>
    </row>
    <row r="24" spans="1:16" x14ac:dyDescent="0.3">
      <c r="A24" s="16"/>
      <c r="B24" s="20"/>
      <c r="C24" s="21"/>
      <c r="D24" s="21"/>
      <c r="E24" s="21"/>
      <c r="F24" s="21"/>
      <c r="G24" s="21"/>
      <c r="H24" s="21"/>
      <c r="I24" s="21"/>
      <c r="J24" s="21"/>
      <c r="K24" s="21"/>
      <c r="L24" s="21"/>
      <c r="M24" s="21"/>
      <c r="N24" s="21"/>
      <c r="O24" s="22"/>
      <c r="P24" s="16"/>
    </row>
    <row r="25" spans="1:16" ht="15.6" x14ac:dyDescent="0.3">
      <c r="A25" s="16"/>
      <c r="B25" s="243" t="s">
        <v>162</v>
      </c>
      <c r="C25" s="244"/>
      <c r="D25" s="244"/>
      <c r="E25" s="244"/>
      <c r="F25" s="244"/>
      <c r="G25" s="244"/>
      <c r="H25" s="244"/>
      <c r="I25" s="244"/>
      <c r="J25" s="244"/>
      <c r="K25" s="244"/>
      <c r="L25" s="244"/>
      <c r="M25" s="244"/>
      <c r="N25" s="244"/>
      <c r="O25" s="245"/>
      <c r="P25" s="16"/>
    </row>
    <row r="26" spans="1:16" x14ac:dyDescent="0.3">
      <c r="A26" s="16"/>
      <c r="B26" s="246" t="s">
        <v>163</v>
      </c>
      <c r="C26" s="247"/>
      <c r="D26" s="247"/>
      <c r="E26" s="247"/>
      <c r="F26" s="247"/>
      <c r="G26" s="247"/>
      <c r="H26" s="247"/>
      <c r="I26" s="36">
        <v>80</v>
      </c>
      <c r="J26" s="248" t="s">
        <v>175</v>
      </c>
      <c r="K26" s="248"/>
      <c r="L26" s="248"/>
      <c r="M26" s="248"/>
      <c r="N26" s="248"/>
      <c r="O26" s="249"/>
      <c r="P26" s="16"/>
    </row>
    <row r="27" spans="1:16" x14ac:dyDescent="0.3">
      <c r="A27" s="16"/>
      <c r="B27" s="246" t="s">
        <v>164</v>
      </c>
      <c r="C27" s="247"/>
      <c r="D27" s="247"/>
      <c r="E27" s="247"/>
      <c r="F27" s="247"/>
      <c r="G27" s="247"/>
      <c r="H27" s="247"/>
      <c r="I27" s="93">
        <v>120</v>
      </c>
      <c r="J27" s="248" t="s">
        <v>175</v>
      </c>
      <c r="K27" s="248"/>
      <c r="L27" s="248"/>
      <c r="M27" s="248"/>
      <c r="N27" s="248"/>
      <c r="O27" s="249"/>
      <c r="P27" s="16"/>
    </row>
    <row r="28" spans="1:16" ht="15" thickBot="1" x14ac:dyDescent="0.35">
      <c r="A28" s="16"/>
      <c r="B28" s="26"/>
      <c r="C28" s="27"/>
      <c r="D28" s="27"/>
      <c r="E28" s="27"/>
      <c r="F28" s="27"/>
      <c r="G28" s="27"/>
      <c r="H28" s="27"/>
      <c r="I28" s="27"/>
      <c r="J28" s="27"/>
      <c r="K28" s="27"/>
      <c r="L28" s="27"/>
      <c r="M28" s="27"/>
      <c r="N28" s="27"/>
      <c r="O28" s="28"/>
      <c r="P28" s="16"/>
    </row>
  </sheetData>
  <sheetProtection password="B73B" sheet="1" objects="1" scenarios="1"/>
  <mergeCells count="37">
    <mergeCell ref="B23:H23"/>
    <mergeCell ref="J23:O23"/>
    <mergeCell ref="B20:O20"/>
    <mergeCell ref="B21:H21"/>
    <mergeCell ref="J21:O21"/>
    <mergeCell ref="B22:H22"/>
    <mergeCell ref="J22:O22"/>
    <mergeCell ref="B11:H11"/>
    <mergeCell ref="J11:O11"/>
    <mergeCell ref="B17:O17"/>
    <mergeCell ref="B13:O13"/>
    <mergeCell ref="B14:H14"/>
    <mergeCell ref="J14:O14"/>
    <mergeCell ref="B15:H15"/>
    <mergeCell ref="J15:O15"/>
    <mergeCell ref="B16:O16"/>
    <mergeCell ref="B8:O8"/>
    <mergeCell ref="B18:H18"/>
    <mergeCell ref="J18:O18"/>
    <mergeCell ref="B2:O2"/>
    <mergeCell ref="B3:H3"/>
    <mergeCell ref="B4:H4"/>
    <mergeCell ref="B5:H5"/>
    <mergeCell ref="B6:H6"/>
    <mergeCell ref="J3:O3"/>
    <mergeCell ref="J4:O4"/>
    <mergeCell ref="J5:O5"/>
    <mergeCell ref="J6:O6"/>
    <mergeCell ref="B10:H10"/>
    <mergeCell ref="B9:H9"/>
    <mergeCell ref="J10:O10"/>
    <mergeCell ref="J9:O9"/>
    <mergeCell ref="B25:O25"/>
    <mergeCell ref="B26:H26"/>
    <mergeCell ref="J26:O26"/>
    <mergeCell ref="B27:H27"/>
    <mergeCell ref="J27:O27"/>
  </mergeCells>
  <conditionalFormatting sqref="I4 I6">
    <cfRule type="containsBlanks" dxfId="10" priority="15">
      <formula>LEN(TRIM(I4))=0</formula>
    </cfRule>
  </conditionalFormatting>
  <conditionalFormatting sqref="I5">
    <cfRule type="containsBlanks" dxfId="9" priority="14">
      <formula>LEN(TRIM(I5))=0</formula>
    </cfRule>
  </conditionalFormatting>
  <conditionalFormatting sqref="I9">
    <cfRule type="containsBlanks" dxfId="8" priority="13">
      <formula>LEN(TRIM(I9))=0</formula>
    </cfRule>
  </conditionalFormatting>
  <conditionalFormatting sqref="I11">
    <cfRule type="containsBlanks" dxfId="7" priority="11">
      <formula>LEN(TRIM(I11))=0</formula>
    </cfRule>
  </conditionalFormatting>
  <conditionalFormatting sqref="I18">
    <cfRule type="containsBlanks" dxfId="6" priority="10">
      <formula>LEN(TRIM(I18))=0</formula>
    </cfRule>
  </conditionalFormatting>
  <conditionalFormatting sqref="I21">
    <cfRule type="containsBlanks" dxfId="5" priority="9">
      <formula>LEN(TRIM(I21))=0</formula>
    </cfRule>
  </conditionalFormatting>
  <conditionalFormatting sqref="I23">
    <cfRule type="containsBlanks" dxfId="4" priority="5">
      <formula>LEN(TRIM(I23))=0</formula>
    </cfRule>
  </conditionalFormatting>
  <conditionalFormatting sqref="I22">
    <cfRule type="containsBlanks" dxfId="3" priority="7">
      <formula>LEN(TRIM(I22))=0</formula>
    </cfRule>
  </conditionalFormatting>
  <conditionalFormatting sqref="I26">
    <cfRule type="containsBlanks" dxfId="2" priority="4">
      <formula>LEN(TRIM(I26))=0</formula>
    </cfRule>
  </conditionalFormatting>
  <conditionalFormatting sqref="I27">
    <cfRule type="containsBlanks" dxfId="1" priority="3">
      <formula>LEN(TRIM(I27))=0</formula>
    </cfRule>
  </conditionalFormatting>
  <conditionalFormatting sqref="I10">
    <cfRule type="containsBlanks" dxfId="0" priority="1">
      <formula>LEN(TRIM(I10))=0</formula>
    </cfRule>
  </conditionalFormatting>
  <dataValidations count="3">
    <dataValidation type="list" allowBlank="1" showInputMessage="1" showErrorMessage="1" sqref="I21">
      <formula1>"1,2,3,4,5,6,7,8,9,10,11,12"</formula1>
    </dataValidation>
    <dataValidation type="list" allowBlank="1" showInputMessage="1" showErrorMessage="1" sqref="I9">
      <formula1>list1</formula1>
    </dataValidation>
    <dataValidation type="list" allowBlank="1" showInputMessage="1" showErrorMessage="1" sqref="I10">
      <formula1>list2</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53"/>
  <sheetViews>
    <sheetView zoomScaleNormal="100" workbookViewId="0">
      <selection activeCell="L9" sqref="L9"/>
    </sheetView>
  </sheetViews>
  <sheetFormatPr defaultRowHeight="14.4" x14ac:dyDescent="0.3"/>
  <cols>
    <col min="1" max="1" width="0.5546875" customWidth="1"/>
    <col min="2" max="2" width="3.6640625" bestFit="1" customWidth="1"/>
    <col min="3" max="3" width="9.5546875" customWidth="1"/>
    <col min="4" max="4" width="8.88671875" customWidth="1"/>
    <col min="5" max="5" width="9.6640625" customWidth="1"/>
    <col min="6" max="6" width="9.5546875" customWidth="1"/>
    <col min="7" max="7" width="11.109375" customWidth="1"/>
    <col min="8" max="8" width="10.44140625" customWidth="1"/>
    <col min="9" max="9" width="9.6640625" customWidth="1"/>
    <col min="10" max="10" width="11.109375" customWidth="1"/>
    <col min="11" max="11" width="9.6640625" customWidth="1"/>
    <col min="15" max="15" width="0.6640625" customWidth="1"/>
  </cols>
  <sheetData>
    <row r="1" spans="1:15" ht="15" thickBot="1" x14ac:dyDescent="0.35">
      <c r="A1" s="16"/>
      <c r="B1" s="16"/>
      <c r="C1" s="16"/>
      <c r="D1" s="16"/>
      <c r="E1" s="16"/>
      <c r="F1" s="16"/>
      <c r="G1" s="16"/>
      <c r="H1" s="16"/>
      <c r="I1" s="16"/>
      <c r="J1" s="16"/>
      <c r="K1" s="16"/>
      <c r="L1" s="16"/>
      <c r="M1" s="16"/>
      <c r="N1" s="16"/>
      <c r="O1" s="16"/>
    </row>
    <row r="2" spans="1:15" ht="15.6" x14ac:dyDescent="0.3">
      <c r="A2" s="17"/>
      <c r="B2" s="250" t="s">
        <v>177</v>
      </c>
      <c r="C2" s="251"/>
      <c r="D2" s="251"/>
      <c r="E2" s="251"/>
      <c r="F2" s="251"/>
      <c r="G2" s="251"/>
      <c r="H2" s="251"/>
      <c r="I2" s="251"/>
      <c r="J2" s="251"/>
      <c r="K2" s="251"/>
      <c r="L2" s="251"/>
      <c r="M2" s="251"/>
      <c r="N2" s="252"/>
      <c r="O2" s="16"/>
    </row>
    <row r="3" spans="1:15" ht="40.200000000000003" customHeight="1" x14ac:dyDescent="0.3">
      <c r="A3" s="20"/>
      <c r="B3" s="37" t="s">
        <v>18</v>
      </c>
      <c r="C3" s="271" t="s">
        <v>176</v>
      </c>
      <c r="D3" s="271"/>
      <c r="E3" s="271"/>
      <c r="F3" s="271"/>
      <c r="G3" s="192" t="s">
        <v>24</v>
      </c>
      <c r="H3" s="38" t="s">
        <v>21</v>
      </c>
      <c r="I3" s="39" t="s">
        <v>22</v>
      </c>
      <c r="J3" s="39" t="s">
        <v>23</v>
      </c>
      <c r="K3" s="192" t="s">
        <v>122</v>
      </c>
      <c r="L3" s="192" t="s">
        <v>121</v>
      </c>
      <c r="M3" s="40"/>
      <c r="N3" s="41"/>
      <c r="O3" s="16"/>
    </row>
    <row r="4" spans="1:15" ht="43.95" customHeight="1" x14ac:dyDescent="0.3">
      <c r="A4" s="20"/>
      <c r="B4" s="42" t="str">
        <f>IF(C4&lt;&gt;"",1,"")</f>
        <v/>
      </c>
      <c r="C4" s="272"/>
      <c r="D4" s="272"/>
      <c r="E4" s="272"/>
      <c r="F4" s="272"/>
      <c r="G4" s="100"/>
      <c r="H4" s="101"/>
      <c r="I4" s="102"/>
      <c r="J4" s="102"/>
      <c r="K4" s="101"/>
      <c r="L4" s="49" t="str">
        <f>IF(B4&lt;&gt;"",H4-K4,"")</f>
        <v/>
      </c>
      <c r="M4" s="45"/>
      <c r="N4" s="46"/>
      <c r="O4" s="16"/>
    </row>
    <row r="5" spans="1:15" ht="43.95" customHeight="1" x14ac:dyDescent="0.3">
      <c r="A5" s="20">
        <v>0</v>
      </c>
      <c r="B5" s="42" t="str">
        <f t="shared" ref="B5:B7" si="0">IF(C5&lt;&gt;"",B4+1,"")</f>
        <v/>
      </c>
      <c r="C5" s="272"/>
      <c r="D5" s="272"/>
      <c r="E5" s="272"/>
      <c r="F5" s="272"/>
      <c r="G5" s="100"/>
      <c r="H5" s="101"/>
      <c r="I5" s="102"/>
      <c r="J5" s="102"/>
      <c r="K5" s="101"/>
      <c r="L5" s="49" t="str">
        <f t="shared" ref="L5:L7" si="1">IF(B5&lt;&gt;"",H5-K5,"")</f>
        <v/>
      </c>
      <c r="M5" s="45"/>
      <c r="N5" s="46"/>
      <c r="O5" s="16"/>
    </row>
    <row r="6" spans="1:15" ht="43.95" customHeight="1" x14ac:dyDescent="0.3">
      <c r="A6" s="20"/>
      <c r="B6" s="42" t="str">
        <f t="shared" si="0"/>
        <v/>
      </c>
      <c r="C6" s="268"/>
      <c r="D6" s="269"/>
      <c r="E6" s="269"/>
      <c r="F6" s="270"/>
      <c r="G6" s="100"/>
      <c r="H6" s="101"/>
      <c r="I6" s="102"/>
      <c r="J6" s="102"/>
      <c r="K6" s="101"/>
      <c r="L6" s="49" t="str">
        <f t="shared" si="1"/>
        <v/>
      </c>
      <c r="M6" s="45"/>
      <c r="N6" s="46"/>
      <c r="O6" s="16"/>
    </row>
    <row r="7" spans="1:15" ht="43.95" customHeight="1" x14ac:dyDescent="0.3">
      <c r="A7" s="20"/>
      <c r="B7" s="42" t="str">
        <f t="shared" si="0"/>
        <v/>
      </c>
      <c r="C7" s="268"/>
      <c r="D7" s="269"/>
      <c r="E7" s="269"/>
      <c r="F7" s="270"/>
      <c r="G7" s="100"/>
      <c r="H7" s="101"/>
      <c r="I7" s="102"/>
      <c r="J7" s="102"/>
      <c r="K7" s="101"/>
      <c r="L7" s="49" t="str">
        <f t="shared" si="1"/>
        <v/>
      </c>
      <c r="M7" s="45"/>
      <c r="N7" s="46"/>
      <c r="O7" s="16"/>
    </row>
    <row r="8" spans="1:15" ht="43.95" customHeight="1" x14ac:dyDescent="0.3">
      <c r="A8" s="20"/>
      <c r="B8" s="42" t="str">
        <f t="shared" ref="B8:B71" si="2">IF(C8&lt;&gt;"",B7+1,"")</f>
        <v/>
      </c>
      <c r="C8" s="268"/>
      <c r="D8" s="269"/>
      <c r="E8" s="269"/>
      <c r="F8" s="270"/>
      <c r="G8" s="100"/>
      <c r="H8" s="101"/>
      <c r="I8" s="102"/>
      <c r="J8" s="102"/>
      <c r="K8" s="101"/>
      <c r="L8" s="49" t="str">
        <f t="shared" ref="L8:L71" si="3">IF(B8&lt;&gt;"",H8-K8,"")</f>
        <v/>
      </c>
      <c r="M8" s="45"/>
      <c r="N8" s="46"/>
      <c r="O8" s="16"/>
    </row>
    <row r="9" spans="1:15" ht="43.95" customHeight="1" x14ac:dyDescent="0.3">
      <c r="A9" s="20"/>
      <c r="B9" s="42" t="str">
        <f t="shared" si="2"/>
        <v/>
      </c>
      <c r="C9" s="268"/>
      <c r="D9" s="269"/>
      <c r="E9" s="269"/>
      <c r="F9" s="270"/>
      <c r="G9" s="100"/>
      <c r="H9" s="101"/>
      <c r="I9" s="102"/>
      <c r="J9" s="102"/>
      <c r="K9" s="101"/>
      <c r="L9" s="49" t="str">
        <f t="shared" si="3"/>
        <v/>
      </c>
      <c r="M9" s="45"/>
      <c r="N9" s="46"/>
      <c r="O9" s="16"/>
    </row>
    <row r="10" spans="1:15" ht="43.95" customHeight="1" x14ac:dyDescent="0.3">
      <c r="A10" s="20"/>
      <c r="B10" s="42" t="str">
        <f t="shared" si="2"/>
        <v/>
      </c>
      <c r="C10" s="268"/>
      <c r="D10" s="269"/>
      <c r="E10" s="269"/>
      <c r="F10" s="270"/>
      <c r="G10" s="100"/>
      <c r="H10" s="101"/>
      <c r="I10" s="102"/>
      <c r="J10" s="102"/>
      <c r="K10" s="101"/>
      <c r="L10" s="49" t="str">
        <f t="shared" si="3"/>
        <v/>
      </c>
      <c r="M10" s="45"/>
      <c r="N10" s="46"/>
      <c r="O10" s="16"/>
    </row>
    <row r="11" spans="1:15" ht="43.95" customHeight="1" x14ac:dyDescent="0.3">
      <c r="A11" s="20"/>
      <c r="B11" s="42" t="str">
        <f t="shared" si="2"/>
        <v/>
      </c>
      <c r="C11" s="268"/>
      <c r="D11" s="269"/>
      <c r="E11" s="269"/>
      <c r="F11" s="270"/>
      <c r="G11" s="100"/>
      <c r="H11" s="101"/>
      <c r="I11" s="102"/>
      <c r="J11" s="102"/>
      <c r="K11" s="101"/>
      <c r="L11" s="49" t="str">
        <f t="shared" si="3"/>
        <v/>
      </c>
      <c r="M11" s="45"/>
      <c r="N11" s="46"/>
      <c r="O11" s="16"/>
    </row>
    <row r="12" spans="1:15" ht="43.95" customHeight="1" x14ac:dyDescent="0.3">
      <c r="A12" s="20"/>
      <c r="B12" s="42" t="str">
        <f t="shared" si="2"/>
        <v/>
      </c>
      <c r="C12" s="268"/>
      <c r="D12" s="269"/>
      <c r="E12" s="269"/>
      <c r="F12" s="270"/>
      <c r="G12" s="100"/>
      <c r="H12" s="101"/>
      <c r="I12" s="102"/>
      <c r="J12" s="102"/>
      <c r="K12" s="101"/>
      <c r="L12" s="49" t="str">
        <f t="shared" si="3"/>
        <v/>
      </c>
      <c r="M12" s="45"/>
      <c r="N12" s="46"/>
      <c r="O12" s="16"/>
    </row>
    <row r="13" spans="1:15" ht="43.95" customHeight="1" x14ac:dyDescent="0.3">
      <c r="A13" s="20"/>
      <c r="B13" s="42" t="str">
        <f t="shared" si="2"/>
        <v/>
      </c>
      <c r="C13" s="268"/>
      <c r="D13" s="269"/>
      <c r="E13" s="269"/>
      <c r="F13" s="270"/>
      <c r="G13" s="100"/>
      <c r="H13" s="101"/>
      <c r="I13" s="102"/>
      <c r="J13" s="102"/>
      <c r="K13" s="101"/>
      <c r="L13" s="49" t="str">
        <f t="shared" si="3"/>
        <v/>
      </c>
      <c r="M13" s="45"/>
      <c r="N13" s="46"/>
      <c r="O13" s="16"/>
    </row>
    <row r="14" spans="1:15" ht="43.95" customHeight="1" x14ac:dyDescent="0.3">
      <c r="A14" s="20"/>
      <c r="B14" s="42" t="str">
        <f t="shared" si="2"/>
        <v/>
      </c>
      <c r="C14" s="268"/>
      <c r="D14" s="269"/>
      <c r="E14" s="269"/>
      <c r="F14" s="270"/>
      <c r="G14" s="100"/>
      <c r="H14" s="101"/>
      <c r="I14" s="102"/>
      <c r="J14" s="102"/>
      <c r="K14" s="101"/>
      <c r="L14" s="49" t="str">
        <f t="shared" si="3"/>
        <v/>
      </c>
      <c r="M14" s="45"/>
      <c r="N14" s="46"/>
      <c r="O14" s="16"/>
    </row>
    <row r="15" spans="1:15" ht="43.95" customHeight="1" x14ac:dyDescent="0.3">
      <c r="A15" s="20"/>
      <c r="B15" s="42" t="str">
        <f t="shared" si="2"/>
        <v/>
      </c>
      <c r="C15" s="268"/>
      <c r="D15" s="269"/>
      <c r="E15" s="269"/>
      <c r="F15" s="270"/>
      <c r="G15" s="100"/>
      <c r="H15" s="101"/>
      <c r="I15" s="102"/>
      <c r="J15" s="102"/>
      <c r="K15" s="101"/>
      <c r="L15" s="49" t="str">
        <f t="shared" si="3"/>
        <v/>
      </c>
      <c r="M15" s="45"/>
      <c r="N15" s="46"/>
      <c r="O15" s="16"/>
    </row>
    <row r="16" spans="1:15" ht="43.95" customHeight="1" x14ac:dyDescent="0.3">
      <c r="A16" s="20"/>
      <c r="B16" s="42" t="str">
        <f t="shared" si="2"/>
        <v/>
      </c>
      <c r="C16" s="268"/>
      <c r="D16" s="269"/>
      <c r="E16" s="269"/>
      <c r="F16" s="270"/>
      <c r="G16" s="100"/>
      <c r="H16" s="101"/>
      <c r="I16" s="102"/>
      <c r="J16" s="102"/>
      <c r="K16" s="101"/>
      <c r="L16" s="49" t="str">
        <f t="shared" si="3"/>
        <v/>
      </c>
      <c r="M16" s="45"/>
      <c r="N16" s="46"/>
      <c r="O16" s="16"/>
    </row>
    <row r="17" spans="1:15" ht="43.95" customHeight="1" x14ac:dyDescent="0.3">
      <c r="A17" s="20"/>
      <c r="B17" s="42" t="str">
        <f t="shared" si="2"/>
        <v/>
      </c>
      <c r="C17" s="268"/>
      <c r="D17" s="269"/>
      <c r="E17" s="269"/>
      <c r="F17" s="270"/>
      <c r="G17" s="100"/>
      <c r="H17" s="101"/>
      <c r="I17" s="102"/>
      <c r="J17" s="102"/>
      <c r="K17" s="101"/>
      <c r="L17" s="49" t="str">
        <f t="shared" si="3"/>
        <v/>
      </c>
      <c r="M17" s="45"/>
      <c r="N17" s="46"/>
      <c r="O17" s="16"/>
    </row>
    <row r="18" spans="1:15" ht="43.95" customHeight="1" x14ac:dyDescent="0.3">
      <c r="A18" s="20"/>
      <c r="B18" s="42" t="str">
        <f t="shared" si="2"/>
        <v/>
      </c>
      <c r="C18" s="268"/>
      <c r="D18" s="269"/>
      <c r="E18" s="269"/>
      <c r="F18" s="270"/>
      <c r="G18" s="100"/>
      <c r="H18" s="101"/>
      <c r="I18" s="102"/>
      <c r="J18" s="102"/>
      <c r="K18" s="101"/>
      <c r="L18" s="49" t="str">
        <f t="shared" si="3"/>
        <v/>
      </c>
      <c r="M18" s="45"/>
      <c r="N18" s="46"/>
      <c r="O18" s="16"/>
    </row>
    <row r="19" spans="1:15" ht="43.95" customHeight="1" x14ac:dyDescent="0.3">
      <c r="A19" s="20"/>
      <c r="B19" s="42" t="str">
        <f t="shared" si="2"/>
        <v/>
      </c>
      <c r="C19" s="268"/>
      <c r="D19" s="269"/>
      <c r="E19" s="269"/>
      <c r="F19" s="270"/>
      <c r="G19" s="100"/>
      <c r="H19" s="101"/>
      <c r="I19" s="102"/>
      <c r="J19" s="102"/>
      <c r="K19" s="101"/>
      <c r="L19" s="49" t="str">
        <f t="shared" si="3"/>
        <v/>
      </c>
      <c r="M19" s="45"/>
      <c r="N19" s="46"/>
      <c r="O19" s="16"/>
    </row>
    <row r="20" spans="1:15" ht="43.95" customHeight="1" x14ac:dyDescent="0.3">
      <c r="A20" s="20"/>
      <c r="B20" s="42" t="str">
        <f t="shared" si="2"/>
        <v/>
      </c>
      <c r="C20" s="268"/>
      <c r="D20" s="269"/>
      <c r="E20" s="269"/>
      <c r="F20" s="270"/>
      <c r="G20" s="100"/>
      <c r="H20" s="101"/>
      <c r="I20" s="102"/>
      <c r="J20" s="102"/>
      <c r="K20" s="101"/>
      <c r="L20" s="49" t="str">
        <f t="shared" si="3"/>
        <v/>
      </c>
      <c r="M20" s="45"/>
      <c r="N20" s="46"/>
      <c r="O20" s="16"/>
    </row>
    <row r="21" spans="1:15" ht="43.95" customHeight="1" x14ac:dyDescent="0.3">
      <c r="A21" s="20"/>
      <c r="B21" s="42" t="str">
        <f t="shared" si="2"/>
        <v/>
      </c>
      <c r="C21" s="268"/>
      <c r="D21" s="269"/>
      <c r="E21" s="269"/>
      <c r="F21" s="270"/>
      <c r="G21" s="100"/>
      <c r="H21" s="101"/>
      <c r="I21" s="102"/>
      <c r="J21" s="102"/>
      <c r="K21" s="101"/>
      <c r="L21" s="49" t="str">
        <f t="shared" si="3"/>
        <v/>
      </c>
      <c r="M21" s="45"/>
      <c r="N21" s="46"/>
      <c r="O21" s="16"/>
    </row>
    <row r="22" spans="1:15" ht="43.95" customHeight="1" x14ac:dyDescent="0.3">
      <c r="A22" s="20"/>
      <c r="B22" s="42" t="str">
        <f t="shared" si="2"/>
        <v/>
      </c>
      <c r="C22" s="268"/>
      <c r="D22" s="269"/>
      <c r="E22" s="269"/>
      <c r="F22" s="270"/>
      <c r="G22" s="100"/>
      <c r="H22" s="101"/>
      <c r="I22" s="102"/>
      <c r="J22" s="102"/>
      <c r="K22" s="101"/>
      <c r="L22" s="49" t="str">
        <f t="shared" si="3"/>
        <v/>
      </c>
      <c r="M22" s="45"/>
      <c r="N22" s="46"/>
      <c r="O22" s="16"/>
    </row>
    <row r="23" spans="1:15" ht="43.95" customHeight="1" x14ac:dyDescent="0.3">
      <c r="A23" s="20"/>
      <c r="B23" s="42" t="str">
        <f t="shared" si="2"/>
        <v/>
      </c>
      <c r="C23" s="268"/>
      <c r="D23" s="269"/>
      <c r="E23" s="269"/>
      <c r="F23" s="270"/>
      <c r="G23" s="100"/>
      <c r="H23" s="101"/>
      <c r="I23" s="102"/>
      <c r="J23" s="102"/>
      <c r="K23" s="101"/>
      <c r="L23" s="49" t="str">
        <f t="shared" si="3"/>
        <v/>
      </c>
      <c r="M23" s="45"/>
      <c r="N23" s="46"/>
      <c r="O23" s="16"/>
    </row>
    <row r="24" spans="1:15" ht="43.95" customHeight="1" x14ac:dyDescent="0.3">
      <c r="A24" s="20"/>
      <c r="B24" s="42" t="str">
        <f t="shared" si="2"/>
        <v/>
      </c>
      <c r="C24" s="268"/>
      <c r="D24" s="269"/>
      <c r="E24" s="269"/>
      <c r="F24" s="270"/>
      <c r="G24" s="100"/>
      <c r="H24" s="101"/>
      <c r="I24" s="102"/>
      <c r="J24" s="102"/>
      <c r="K24" s="101"/>
      <c r="L24" s="49" t="str">
        <f t="shared" si="3"/>
        <v/>
      </c>
      <c r="M24" s="45"/>
      <c r="N24" s="46"/>
      <c r="O24" s="16"/>
    </row>
    <row r="25" spans="1:15" ht="43.95" customHeight="1" x14ac:dyDescent="0.3">
      <c r="A25" s="20"/>
      <c r="B25" s="42" t="str">
        <f t="shared" si="2"/>
        <v/>
      </c>
      <c r="C25" s="268"/>
      <c r="D25" s="269"/>
      <c r="E25" s="269"/>
      <c r="F25" s="270"/>
      <c r="G25" s="100"/>
      <c r="H25" s="101"/>
      <c r="I25" s="102"/>
      <c r="J25" s="102"/>
      <c r="K25" s="101"/>
      <c r="L25" s="49" t="str">
        <f t="shared" si="3"/>
        <v/>
      </c>
      <c r="M25" s="45"/>
      <c r="N25" s="46"/>
      <c r="O25" s="16"/>
    </row>
    <row r="26" spans="1:15" ht="43.95" customHeight="1" x14ac:dyDescent="0.3">
      <c r="A26" s="20"/>
      <c r="B26" s="42" t="str">
        <f t="shared" si="2"/>
        <v/>
      </c>
      <c r="C26" s="268"/>
      <c r="D26" s="269"/>
      <c r="E26" s="269"/>
      <c r="F26" s="270"/>
      <c r="G26" s="100"/>
      <c r="H26" s="101"/>
      <c r="I26" s="102"/>
      <c r="J26" s="102"/>
      <c r="K26" s="101"/>
      <c r="L26" s="49" t="str">
        <f t="shared" si="3"/>
        <v/>
      </c>
      <c r="M26" s="45"/>
      <c r="N26" s="46"/>
      <c r="O26" s="16"/>
    </row>
    <row r="27" spans="1:15" ht="43.95" customHeight="1" x14ac:dyDescent="0.3">
      <c r="A27" s="20"/>
      <c r="B27" s="42" t="str">
        <f t="shared" si="2"/>
        <v/>
      </c>
      <c r="C27" s="268"/>
      <c r="D27" s="269"/>
      <c r="E27" s="269"/>
      <c r="F27" s="270"/>
      <c r="G27" s="100"/>
      <c r="H27" s="101"/>
      <c r="I27" s="102"/>
      <c r="J27" s="102"/>
      <c r="K27" s="101"/>
      <c r="L27" s="49" t="str">
        <f t="shared" si="3"/>
        <v/>
      </c>
      <c r="M27" s="45"/>
      <c r="N27" s="46"/>
      <c r="O27" s="16"/>
    </row>
    <row r="28" spans="1:15" ht="43.95" customHeight="1" x14ac:dyDescent="0.3">
      <c r="A28" s="20"/>
      <c r="B28" s="42" t="str">
        <f t="shared" si="2"/>
        <v/>
      </c>
      <c r="C28" s="268"/>
      <c r="D28" s="269"/>
      <c r="E28" s="269"/>
      <c r="F28" s="270"/>
      <c r="G28" s="100"/>
      <c r="H28" s="101"/>
      <c r="I28" s="102"/>
      <c r="J28" s="102"/>
      <c r="K28" s="101"/>
      <c r="L28" s="49" t="str">
        <f t="shared" si="3"/>
        <v/>
      </c>
      <c r="M28" s="45"/>
      <c r="N28" s="46"/>
      <c r="O28" s="16"/>
    </row>
    <row r="29" spans="1:15" ht="43.95" customHeight="1" x14ac:dyDescent="0.3">
      <c r="A29" s="20"/>
      <c r="B29" s="42" t="str">
        <f t="shared" si="2"/>
        <v/>
      </c>
      <c r="C29" s="268"/>
      <c r="D29" s="269"/>
      <c r="E29" s="269"/>
      <c r="F29" s="270"/>
      <c r="G29" s="100"/>
      <c r="H29" s="101"/>
      <c r="I29" s="102"/>
      <c r="J29" s="102"/>
      <c r="K29" s="101"/>
      <c r="L29" s="49" t="str">
        <f t="shared" si="3"/>
        <v/>
      </c>
      <c r="M29" s="45"/>
      <c r="N29" s="46"/>
      <c r="O29" s="16"/>
    </row>
    <row r="30" spans="1:15" ht="43.95" customHeight="1" x14ac:dyDescent="0.3">
      <c r="A30" s="20"/>
      <c r="B30" s="42" t="str">
        <f t="shared" si="2"/>
        <v/>
      </c>
      <c r="C30" s="268"/>
      <c r="D30" s="269"/>
      <c r="E30" s="269"/>
      <c r="F30" s="270"/>
      <c r="G30" s="100"/>
      <c r="H30" s="101"/>
      <c r="I30" s="102"/>
      <c r="J30" s="102"/>
      <c r="K30" s="101"/>
      <c r="L30" s="49" t="str">
        <f t="shared" si="3"/>
        <v/>
      </c>
      <c r="M30" s="45"/>
      <c r="N30" s="46"/>
      <c r="O30" s="16"/>
    </row>
    <row r="31" spans="1:15" ht="43.95" customHeight="1" x14ac:dyDescent="0.3">
      <c r="A31" s="20"/>
      <c r="B31" s="42" t="str">
        <f t="shared" si="2"/>
        <v/>
      </c>
      <c r="C31" s="268"/>
      <c r="D31" s="269"/>
      <c r="E31" s="269"/>
      <c r="F31" s="270"/>
      <c r="G31" s="100"/>
      <c r="H31" s="101"/>
      <c r="I31" s="102"/>
      <c r="J31" s="102"/>
      <c r="K31" s="101"/>
      <c r="L31" s="49" t="str">
        <f t="shared" si="3"/>
        <v/>
      </c>
      <c r="M31" s="45"/>
      <c r="N31" s="46"/>
      <c r="O31" s="16"/>
    </row>
    <row r="32" spans="1:15" ht="43.95" customHeight="1" x14ac:dyDescent="0.3">
      <c r="A32" s="20"/>
      <c r="B32" s="42" t="str">
        <f t="shared" si="2"/>
        <v/>
      </c>
      <c r="C32" s="268"/>
      <c r="D32" s="269"/>
      <c r="E32" s="269"/>
      <c r="F32" s="270"/>
      <c r="G32" s="100"/>
      <c r="H32" s="101"/>
      <c r="I32" s="102"/>
      <c r="J32" s="102"/>
      <c r="K32" s="101"/>
      <c r="L32" s="49" t="str">
        <f t="shared" si="3"/>
        <v/>
      </c>
      <c r="M32" s="45"/>
      <c r="N32" s="46"/>
      <c r="O32" s="16"/>
    </row>
    <row r="33" spans="1:15" ht="43.95" customHeight="1" x14ac:dyDescent="0.3">
      <c r="A33" s="20"/>
      <c r="B33" s="42" t="str">
        <f t="shared" si="2"/>
        <v/>
      </c>
      <c r="C33" s="268"/>
      <c r="D33" s="269"/>
      <c r="E33" s="269"/>
      <c r="F33" s="270"/>
      <c r="G33" s="100"/>
      <c r="H33" s="101"/>
      <c r="I33" s="102"/>
      <c r="J33" s="102"/>
      <c r="K33" s="101"/>
      <c r="L33" s="49" t="str">
        <f t="shared" si="3"/>
        <v/>
      </c>
      <c r="M33" s="45"/>
      <c r="N33" s="46"/>
      <c r="O33" s="16"/>
    </row>
    <row r="34" spans="1:15" ht="43.95" customHeight="1" x14ac:dyDescent="0.3">
      <c r="A34" s="20"/>
      <c r="B34" s="42" t="str">
        <f t="shared" si="2"/>
        <v/>
      </c>
      <c r="C34" s="268"/>
      <c r="D34" s="269"/>
      <c r="E34" s="269"/>
      <c r="F34" s="270"/>
      <c r="G34" s="100"/>
      <c r="H34" s="101"/>
      <c r="I34" s="102"/>
      <c r="J34" s="102"/>
      <c r="K34" s="101"/>
      <c r="L34" s="49" t="str">
        <f t="shared" si="3"/>
        <v/>
      </c>
      <c r="M34" s="45"/>
      <c r="N34" s="46"/>
      <c r="O34" s="16"/>
    </row>
    <row r="35" spans="1:15" ht="43.95" customHeight="1" x14ac:dyDescent="0.3">
      <c r="A35" s="20"/>
      <c r="B35" s="42" t="str">
        <f t="shared" si="2"/>
        <v/>
      </c>
      <c r="C35" s="268"/>
      <c r="D35" s="269"/>
      <c r="E35" s="269"/>
      <c r="F35" s="270"/>
      <c r="G35" s="100"/>
      <c r="H35" s="101"/>
      <c r="I35" s="102"/>
      <c r="J35" s="102"/>
      <c r="K35" s="101"/>
      <c r="L35" s="49" t="str">
        <f t="shared" si="3"/>
        <v/>
      </c>
      <c r="M35" s="45"/>
      <c r="N35" s="46"/>
      <c r="O35" s="16"/>
    </row>
    <row r="36" spans="1:15" ht="43.95" customHeight="1" x14ac:dyDescent="0.3">
      <c r="A36" s="20"/>
      <c r="B36" s="42" t="str">
        <f t="shared" si="2"/>
        <v/>
      </c>
      <c r="C36" s="268"/>
      <c r="D36" s="269"/>
      <c r="E36" s="269"/>
      <c r="F36" s="270"/>
      <c r="G36" s="100"/>
      <c r="H36" s="101"/>
      <c r="I36" s="102"/>
      <c r="J36" s="102"/>
      <c r="K36" s="101"/>
      <c r="L36" s="49" t="str">
        <f t="shared" si="3"/>
        <v/>
      </c>
      <c r="M36" s="45"/>
      <c r="N36" s="46"/>
      <c r="O36" s="16"/>
    </row>
    <row r="37" spans="1:15" ht="43.95" customHeight="1" x14ac:dyDescent="0.3">
      <c r="A37" s="20"/>
      <c r="B37" s="42" t="str">
        <f t="shared" si="2"/>
        <v/>
      </c>
      <c r="C37" s="268"/>
      <c r="D37" s="269"/>
      <c r="E37" s="269"/>
      <c r="F37" s="270"/>
      <c r="G37" s="100"/>
      <c r="H37" s="101"/>
      <c r="I37" s="102"/>
      <c r="J37" s="102"/>
      <c r="K37" s="101"/>
      <c r="L37" s="49" t="str">
        <f t="shared" si="3"/>
        <v/>
      </c>
      <c r="M37" s="45"/>
      <c r="N37" s="46"/>
      <c r="O37" s="16"/>
    </row>
    <row r="38" spans="1:15" ht="43.95" customHeight="1" x14ac:dyDescent="0.3">
      <c r="A38" s="20"/>
      <c r="B38" s="42" t="str">
        <f t="shared" si="2"/>
        <v/>
      </c>
      <c r="C38" s="268"/>
      <c r="D38" s="269"/>
      <c r="E38" s="269"/>
      <c r="F38" s="270"/>
      <c r="G38" s="100"/>
      <c r="H38" s="101"/>
      <c r="I38" s="102"/>
      <c r="J38" s="102"/>
      <c r="K38" s="101"/>
      <c r="L38" s="49" t="str">
        <f t="shared" si="3"/>
        <v/>
      </c>
      <c r="M38" s="45"/>
      <c r="N38" s="46"/>
      <c r="O38" s="16"/>
    </row>
    <row r="39" spans="1:15" ht="43.95" customHeight="1" x14ac:dyDescent="0.3">
      <c r="A39" s="20"/>
      <c r="B39" s="42" t="str">
        <f t="shared" si="2"/>
        <v/>
      </c>
      <c r="C39" s="268"/>
      <c r="D39" s="269"/>
      <c r="E39" s="269"/>
      <c r="F39" s="270"/>
      <c r="G39" s="100"/>
      <c r="H39" s="101"/>
      <c r="I39" s="102"/>
      <c r="J39" s="102"/>
      <c r="K39" s="101"/>
      <c r="L39" s="49" t="str">
        <f t="shared" si="3"/>
        <v/>
      </c>
      <c r="M39" s="45"/>
      <c r="N39" s="46"/>
      <c r="O39" s="16"/>
    </row>
    <row r="40" spans="1:15" ht="43.95" customHeight="1" x14ac:dyDescent="0.3">
      <c r="A40" s="20"/>
      <c r="B40" s="42" t="str">
        <f t="shared" si="2"/>
        <v/>
      </c>
      <c r="C40" s="268"/>
      <c r="D40" s="269"/>
      <c r="E40" s="269"/>
      <c r="F40" s="270"/>
      <c r="G40" s="100"/>
      <c r="H40" s="101"/>
      <c r="I40" s="102"/>
      <c r="J40" s="102"/>
      <c r="K40" s="101"/>
      <c r="L40" s="49" t="str">
        <f t="shared" si="3"/>
        <v/>
      </c>
      <c r="M40" s="45"/>
      <c r="N40" s="46"/>
      <c r="O40" s="16"/>
    </row>
    <row r="41" spans="1:15" ht="43.95" customHeight="1" x14ac:dyDescent="0.3">
      <c r="A41" s="20"/>
      <c r="B41" s="42" t="str">
        <f t="shared" si="2"/>
        <v/>
      </c>
      <c r="C41" s="268"/>
      <c r="D41" s="269"/>
      <c r="E41" s="269"/>
      <c r="F41" s="270"/>
      <c r="G41" s="100"/>
      <c r="H41" s="101"/>
      <c r="I41" s="102"/>
      <c r="J41" s="102"/>
      <c r="K41" s="101"/>
      <c r="L41" s="49" t="str">
        <f t="shared" si="3"/>
        <v/>
      </c>
      <c r="M41" s="45"/>
      <c r="N41" s="46"/>
      <c r="O41" s="16"/>
    </row>
    <row r="42" spans="1:15" ht="43.95" customHeight="1" x14ac:dyDescent="0.3">
      <c r="A42" s="20"/>
      <c r="B42" s="42" t="str">
        <f t="shared" si="2"/>
        <v/>
      </c>
      <c r="C42" s="268"/>
      <c r="D42" s="269"/>
      <c r="E42" s="269"/>
      <c r="F42" s="270"/>
      <c r="G42" s="100"/>
      <c r="H42" s="101"/>
      <c r="I42" s="102"/>
      <c r="J42" s="102"/>
      <c r="K42" s="101"/>
      <c r="L42" s="49" t="str">
        <f t="shared" si="3"/>
        <v/>
      </c>
      <c r="M42" s="45"/>
      <c r="N42" s="46"/>
      <c r="O42" s="16"/>
    </row>
    <row r="43" spans="1:15" ht="43.95" customHeight="1" x14ac:dyDescent="0.3">
      <c r="A43" s="20"/>
      <c r="B43" s="42" t="str">
        <f t="shared" si="2"/>
        <v/>
      </c>
      <c r="C43" s="268"/>
      <c r="D43" s="269"/>
      <c r="E43" s="269"/>
      <c r="F43" s="270"/>
      <c r="G43" s="100"/>
      <c r="H43" s="101"/>
      <c r="I43" s="102"/>
      <c r="J43" s="102"/>
      <c r="K43" s="101"/>
      <c r="L43" s="49" t="str">
        <f t="shared" si="3"/>
        <v/>
      </c>
      <c r="M43" s="45"/>
      <c r="N43" s="46"/>
      <c r="O43" s="16"/>
    </row>
    <row r="44" spans="1:15" ht="43.95" customHeight="1" x14ac:dyDescent="0.3">
      <c r="A44" s="20"/>
      <c r="B44" s="42" t="str">
        <f t="shared" si="2"/>
        <v/>
      </c>
      <c r="C44" s="268"/>
      <c r="D44" s="269"/>
      <c r="E44" s="269"/>
      <c r="F44" s="270"/>
      <c r="G44" s="100"/>
      <c r="H44" s="101"/>
      <c r="I44" s="102"/>
      <c r="J44" s="102"/>
      <c r="K44" s="101"/>
      <c r="L44" s="49" t="str">
        <f t="shared" si="3"/>
        <v/>
      </c>
      <c r="M44" s="45"/>
      <c r="N44" s="46"/>
      <c r="O44" s="16"/>
    </row>
    <row r="45" spans="1:15" ht="43.95" customHeight="1" x14ac:dyDescent="0.3">
      <c r="A45" s="20"/>
      <c r="B45" s="42" t="str">
        <f t="shared" si="2"/>
        <v/>
      </c>
      <c r="C45" s="268"/>
      <c r="D45" s="269"/>
      <c r="E45" s="269"/>
      <c r="F45" s="270"/>
      <c r="G45" s="100"/>
      <c r="H45" s="101"/>
      <c r="I45" s="102"/>
      <c r="J45" s="102"/>
      <c r="K45" s="101"/>
      <c r="L45" s="49" t="str">
        <f t="shared" si="3"/>
        <v/>
      </c>
      <c r="M45" s="45"/>
      <c r="N45" s="46"/>
      <c r="O45" s="16"/>
    </row>
    <row r="46" spans="1:15" ht="43.95" customHeight="1" x14ac:dyDescent="0.3">
      <c r="A46" s="20"/>
      <c r="B46" s="42" t="str">
        <f t="shared" si="2"/>
        <v/>
      </c>
      <c r="C46" s="268"/>
      <c r="D46" s="269"/>
      <c r="E46" s="269"/>
      <c r="F46" s="270"/>
      <c r="G46" s="100"/>
      <c r="H46" s="101"/>
      <c r="I46" s="102"/>
      <c r="J46" s="102"/>
      <c r="K46" s="101"/>
      <c r="L46" s="49" t="str">
        <f t="shared" si="3"/>
        <v/>
      </c>
      <c r="M46" s="45"/>
      <c r="N46" s="46"/>
      <c r="O46" s="16"/>
    </row>
    <row r="47" spans="1:15" ht="43.95" customHeight="1" x14ac:dyDescent="0.3">
      <c r="A47" s="20"/>
      <c r="B47" s="42" t="str">
        <f t="shared" si="2"/>
        <v/>
      </c>
      <c r="C47" s="268"/>
      <c r="D47" s="269"/>
      <c r="E47" s="269"/>
      <c r="F47" s="270"/>
      <c r="G47" s="100"/>
      <c r="H47" s="101"/>
      <c r="I47" s="102"/>
      <c r="J47" s="102"/>
      <c r="K47" s="101"/>
      <c r="L47" s="49" t="str">
        <f t="shared" si="3"/>
        <v/>
      </c>
      <c r="M47" s="45"/>
      <c r="N47" s="46"/>
      <c r="O47" s="16"/>
    </row>
    <row r="48" spans="1:15" ht="43.95" customHeight="1" x14ac:dyDescent="0.3">
      <c r="A48" s="20"/>
      <c r="B48" s="42" t="str">
        <f t="shared" si="2"/>
        <v/>
      </c>
      <c r="C48" s="268"/>
      <c r="D48" s="269"/>
      <c r="E48" s="269"/>
      <c r="F48" s="270"/>
      <c r="G48" s="100"/>
      <c r="H48" s="101"/>
      <c r="I48" s="102"/>
      <c r="J48" s="102"/>
      <c r="K48" s="101"/>
      <c r="L48" s="49" t="str">
        <f t="shared" si="3"/>
        <v/>
      </c>
      <c r="M48" s="45"/>
      <c r="N48" s="46"/>
      <c r="O48" s="16"/>
    </row>
    <row r="49" spans="1:15" ht="43.95" customHeight="1" x14ac:dyDescent="0.3">
      <c r="A49" s="20"/>
      <c r="B49" s="42" t="str">
        <f t="shared" si="2"/>
        <v/>
      </c>
      <c r="C49" s="268"/>
      <c r="D49" s="269"/>
      <c r="E49" s="269"/>
      <c r="F49" s="270"/>
      <c r="G49" s="100"/>
      <c r="H49" s="101"/>
      <c r="I49" s="102"/>
      <c r="J49" s="102"/>
      <c r="K49" s="101"/>
      <c r="L49" s="49" t="str">
        <f t="shared" si="3"/>
        <v/>
      </c>
      <c r="M49" s="45"/>
      <c r="N49" s="46"/>
      <c r="O49" s="16"/>
    </row>
    <row r="50" spans="1:15" ht="43.95" customHeight="1" x14ac:dyDescent="0.3">
      <c r="A50" s="20"/>
      <c r="B50" s="42" t="str">
        <f t="shared" si="2"/>
        <v/>
      </c>
      <c r="C50" s="268"/>
      <c r="D50" s="269"/>
      <c r="E50" s="269"/>
      <c r="F50" s="270"/>
      <c r="G50" s="100"/>
      <c r="H50" s="101"/>
      <c r="I50" s="102"/>
      <c r="J50" s="102"/>
      <c r="K50" s="101"/>
      <c r="L50" s="49" t="str">
        <f t="shared" si="3"/>
        <v/>
      </c>
      <c r="M50" s="45"/>
      <c r="N50" s="46"/>
      <c r="O50" s="16"/>
    </row>
    <row r="51" spans="1:15" ht="43.95" customHeight="1" x14ac:dyDescent="0.3">
      <c r="A51" s="20"/>
      <c r="B51" s="42" t="str">
        <f t="shared" si="2"/>
        <v/>
      </c>
      <c r="C51" s="268"/>
      <c r="D51" s="269"/>
      <c r="E51" s="269"/>
      <c r="F51" s="270"/>
      <c r="G51" s="100"/>
      <c r="H51" s="101"/>
      <c r="I51" s="102"/>
      <c r="J51" s="102"/>
      <c r="K51" s="101"/>
      <c r="L51" s="49" t="str">
        <f t="shared" si="3"/>
        <v/>
      </c>
      <c r="M51" s="45"/>
      <c r="N51" s="46"/>
      <c r="O51" s="16"/>
    </row>
    <row r="52" spans="1:15" ht="43.95" customHeight="1" x14ac:dyDescent="0.3">
      <c r="A52" s="20"/>
      <c r="B52" s="42" t="str">
        <f t="shared" si="2"/>
        <v/>
      </c>
      <c r="C52" s="268"/>
      <c r="D52" s="269"/>
      <c r="E52" s="269"/>
      <c r="F52" s="270"/>
      <c r="G52" s="100"/>
      <c r="H52" s="101"/>
      <c r="I52" s="102"/>
      <c r="J52" s="102"/>
      <c r="K52" s="101"/>
      <c r="L52" s="49" t="str">
        <f t="shared" si="3"/>
        <v/>
      </c>
      <c r="M52" s="45"/>
      <c r="N52" s="46"/>
      <c r="O52" s="16"/>
    </row>
    <row r="53" spans="1:15" ht="43.95" customHeight="1" x14ac:dyDescent="0.3">
      <c r="A53" s="20"/>
      <c r="B53" s="42" t="str">
        <f t="shared" si="2"/>
        <v/>
      </c>
      <c r="C53" s="268"/>
      <c r="D53" s="269"/>
      <c r="E53" s="269"/>
      <c r="F53" s="270"/>
      <c r="G53" s="100"/>
      <c r="H53" s="101"/>
      <c r="I53" s="102"/>
      <c r="J53" s="102"/>
      <c r="K53" s="101"/>
      <c r="L53" s="49" t="str">
        <f t="shared" si="3"/>
        <v/>
      </c>
      <c r="M53" s="45"/>
      <c r="N53" s="46"/>
      <c r="O53" s="16"/>
    </row>
    <row r="54" spans="1:15" ht="43.95" customHeight="1" x14ac:dyDescent="0.3">
      <c r="A54" s="20"/>
      <c r="B54" s="42" t="str">
        <f t="shared" si="2"/>
        <v/>
      </c>
      <c r="C54" s="268"/>
      <c r="D54" s="269"/>
      <c r="E54" s="269"/>
      <c r="F54" s="270"/>
      <c r="G54" s="100"/>
      <c r="H54" s="101"/>
      <c r="I54" s="102"/>
      <c r="J54" s="102"/>
      <c r="K54" s="101"/>
      <c r="L54" s="49" t="str">
        <f t="shared" si="3"/>
        <v/>
      </c>
      <c r="M54" s="45"/>
      <c r="N54" s="46"/>
      <c r="O54" s="16"/>
    </row>
    <row r="55" spans="1:15" ht="43.95" customHeight="1" x14ac:dyDescent="0.3">
      <c r="A55" s="20"/>
      <c r="B55" s="42" t="str">
        <f t="shared" si="2"/>
        <v/>
      </c>
      <c r="C55" s="268"/>
      <c r="D55" s="269"/>
      <c r="E55" s="269"/>
      <c r="F55" s="270"/>
      <c r="G55" s="100"/>
      <c r="H55" s="101"/>
      <c r="I55" s="102"/>
      <c r="J55" s="102"/>
      <c r="K55" s="101"/>
      <c r="L55" s="49" t="str">
        <f t="shared" si="3"/>
        <v/>
      </c>
      <c r="M55" s="45"/>
      <c r="N55" s="46"/>
      <c r="O55" s="16"/>
    </row>
    <row r="56" spans="1:15" ht="43.95" customHeight="1" x14ac:dyDescent="0.3">
      <c r="A56" s="20"/>
      <c r="B56" s="42" t="str">
        <f t="shared" si="2"/>
        <v/>
      </c>
      <c r="C56" s="268"/>
      <c r="D56" s="269"/>
      <c r="E56" s="269"/>
      <c r="F56" s="270"/>
      <c r="G56" s="100"/>
      <c r="H56" s="101"/>
      <c r="I56" s="102"/>
      <c r="J56" s="102"/>
      <c r="K56" s="101"/>
      <c r="L56" s="49" t="str">
        <f t="shared" si="3"/>
        <v/>
      </c>
      <c r="M56" s="45"/>
      <c r="N56" s="46"/>
      <c r="O56" s="16"/>
    </row>
    <row r="57" spans="1:15" ht="43.95" customHeight="1" x14ac:dyDescent="0.3">
      <c r="A57" s="20"/>
      <c r="B57" s="42" t="str">
        <f t="shared" si="2"/>
        <v/>
      </c>
      <c r="C57" s="268"/>
      <c r="D57" s="269"/>
      <c r="E57" s="269"/>
      <c r="F57" s="270"/>
      <c r="G57" s="100"/>
      <c r="H57" s="101"/>
      <c r="I57" s="102"/>
      <c r="J57" s="102"/>
      <c r="K57" s="101"/>
      <c r="L57" s="49" t="str">
        <f t="shared" si="3"/>
        <v/>
      </c>
      <c r="M57" s="45"/>
      <c r="N57" s="46"/>
      <c r="O57" s="16"/>
    </row>
    <row r="58" spans="1:15" ht="43.95" customHeight="1" x14ac:dyDescent="0.3">
      <c r="A58" s="20"/>
      <c r="B58" s="42" t="str">
        <f t="shared" si="2"/>
        <v/>
      </c>
      <c r="C58" s="268"/>
      <c r="D58" s="269"/>
      <c r="E58" s="269"/>
      <c r="F58" s="270"/>
      <c r="G58" s="100"/>
      <c r="H58" s="101"/>
      <c r="I58" s="102"/>
      <c r="J58" s="102"/>
      <c r="K58" s="101"/>
      <c r="L58" s="49" t="str">
        <f t="shared" si="3"/>
        <v/>
      </c>
      <c r="M58" s="45"/>
      <c r="N58" s="46"/>
      <c r="O58" s="16"/>
    </row>
    <row r="59" spans="1:15" ht="43.95" customHeight="1" x14ac:dyDescent="0.3">
      <c r="A59" s="20"/>
      <c r="B59" s="42" t="str">
        <f t="shared" si="2"/>
        <v/>
      </c>
      <c r="C59" s="268"/>
      <c r="D59" s="269"/>
      <c r="E59" s="269"/>
      <c r="F59" s="270"/>
      <c r="G59" s="100"/>
      <c r="H59" s="101"/>
      <c r="I59" s="102"/>
      <c r="J59" s="102"/>
      <c r="K59" s="101"/>
      <c r="L59" s="49" t="str">
        <f t="shared" si="3"/>
        <v/>
      </c>
      <c r="M59" s="45"/>
      <c r="N59" s="46"/>
      <c r="O59" s="16"/>
    </row>
    <row r="60" spans="1:15" ht="43.95" customHeight="1" x14ac:dyDescent="0.3">
      <c r="A60" s="20"/>
      <c r="B60" s="42" t="str">
        <f t="shared" si="2"/>
        <v/>
      </c>
      <c r="C60" s="268"/>
      <c r="D60" s="269"/>
      <c r="E60" s="269"/>
      <c r="F60" s="270"/>
      <c r="G60" s="100"/>
      <c r="H60" s="101"/>
      <c r="I60" s="102"/>
      <c r="J60" s="102"/>
      <c r="K60" s="101"/>
      <c r="L60" s="49" t="str">
        <f t="shared" si="3"/>
        <v/>
      </c>
      <c r="M60" s="45"/>
      <c r="N60" s="46"/>
      <c r="O60" s="16"/>
    </row>
    <row r="61" spans="1:15" ht="43.95" customHeight="1" x14ac:dyDescent="0.3">
      <c r="A61" s="20"/>
      <c r="B61" s="42" t="str">
        <f t="shared" si="2"/>
        <v/>
      </c>
      <c r="C61" s="268"/>
      <c r="D61" s="269"/>
      <c r="E61" s="269"/>
      <c r="F61" s="270"/>
      <c r="G61" s="100"/>
      <c r="H61" s="101"/>
      <c r="I61" s="102"/>
      <c r="J61" s="102"/>
      <c r="K61" s="101"/>
      <c r="L61" s="49" t="str">
        <f t="shared" si="3"/>
        <v/>
      </c>
      <c r="M61" s="45"/>
      <c r="N61" s="46"/>
      <c r="O61" s="16"/>
    </row>
    <row r="62" spans="1:15" ht="43.95" customHeight="1" x14ac:dyDescent="0.3">
      <c r="A62" s="20"/>
      <c r="B62" s="42" t="str">
        <f t="shared" si="2"/>
        <v/>
      </c>
      <c r="C62" s="268"/>
      <c r="D62" s="269"/>
      <c r="E62" s="269"/>
      <c r="F62" s="270"/>
      <c r="G62" s="100"/>
      <c r="H62" s="101"/>
      <c r="I62" s="102"/>
      <c r="J62" s="102"/>
      <c r="K62" s="101"/>
      <c r="L62" s="49" t="str">
        <f t="shared" si="3"/>
        <v/>
      </c>
      <c r="M62" s="45"/>
      <c r="N62" s="46"/>
      <c r="O62" s="16"/>
    </row>
    <row r="63" spans="1:15" ht="43.95" customHeight="1" x14ac:dyDescent="0.3">
      <c r="A63" s="20"/>
      <c r="B63" s="42" t="str">
        <f t="shared" si="2"/>
        <v/>
      </c>
      <c r="C63" s="268"/>
      <c r="D63" s="269"/>
      <c r="E63" s="269"/>
      <c r="F63" s="270"/>
      <c r="G63" s="100"/>
      <c r="H63" s="101"/>
      <c r="I63" s="102"/>
      <c r="J63" s="102"/>
      <c r="K63" s="101"/>
      <c r="L63" s="49" t="str">
        <f t="shared" si="3"/>
        <v/>
      </c>
      <c r="M63" s="45"/>
      <c r="N63" s="46"/>
      <c r="O63" s="16"/>
    </row>
    <row r="64" spans="1:15" ht="43.95" customHeight="1" x14ac:dyDescent="0.3">
      <c r="A64" s="20"/>
      <c r="B64" s="42" t="str">
        <f t="shared" si="2"/>
        <v/>
      </c>
      <c r="C64" s="268"/>
      <c r="D64" s="269"/>
      <c r="E64" s="269"/>
      <c r="F64" s="270"/>
      <c r="G64" s="100"/>
      <c r="H64" s="101"/>
      <c r="I64" s="102"/>
      <c r="J64" s="102"/>
      <c r="K64" s="101"/>
      <c r="L64" s="49" t="str">
        <f t="shared" si="3"/>
        <v/>
      </c>
      <c r="M64" s="45"/>
      <c r="N64" s="46"/>
      <c r="O64" s="16"/>
    </row>
    <row r="65" spans="1:15" ht="43.95" customHeight="1" x14ac:dyDescent="0.3">
      <c r="A65" s="20"/>
      <c r="B65" s="42" t="str">
        <f t="shared" si="2"/>
        <v/>
      </c>
      <c r="C65" s="268"/>
      <c r="D65" s="269"/>
      <c r="E65" s="269"/>
      <c r="F65" s="270"/>
      <c r="G65" s="100"/>
      <c r="H65" s="101"/>
      <c r="I65" s="102"/>
      <c r="J65" s="102"/>
      <c r="K65" s="101"/>
      <c r="L65" s="49" t="str">
        <f t="shared" si="3"/>
        <v/>
      </c>
      <c r="M65" s="45"/>
      <c r="N65" s="46"/>
      <c r="O65" s="16"/>
    </row>
    <row r="66" spans="1:15" ht="43.95" customHeight="1" x14ac:dyDescent="0.3">
      <c r="A66" s="20"/>
      <c r="B66" s="42" t="str">
        <f t="shared" si="2"/>
        <v/>
      </c>
      <c r="C66" s="268"/>
      <c r="D66" s="269"/>
      <c r="E66" s="269"/>
      <c r="F66" s="270"/>
      <c r="G66" s="100"/>
      <c r="H66" s="101"/>
      <c r="I66" s="102"/>
      <c r="J66" s="102"/>
      <c r="K66" s="101"/>
      <c r="L66" s="49" t="str">
        <f t="shared" si="3"/>
        <v/>
      </c>
      <c r="M66" s="45"/>
      <c r="N66" s="46"/>
      <c r="O66" s="16"/>
    </row>
    <row r="67" spans="1:15" ht="43.95" customHeight="1" x14ac:dyDescent="0.3">
      <c r="A67" s="20"/>
      <c r="B67" s="42" t="str">
        <f t="shared" si="2"/>
        <v/>
      </c>
      <c r="C67" s="268"/>
      <c r="D67" s="269"/>
      <c r="E67" s="269"/>
      <c r="F67" s="270"/>
      <c r="G67" s="100"/>
      <c r="H67" s="101"/>
      <c r="I67" s="102"/>
      <c r="J67" s="102"/>
      <c r="K67" s="101"/>
      <c r="L67" s="49" t="str">
        <f t="shared" si="3"/>
        <v/>
      </c>
      <c r="M67" s="45"/>
      <c r="N67" s="46"/>
      <c r="O67" s="16"/>
    </row>
    <row r="68" spans="1:15" ht="43.95" customHeight="1" x14ac:dyDescent="0.3">
      <c r="A68" s="20"/>
      <c r="B68" s="42" t="str">
        <f t="shared" si="2"/>
        <v/>
      </c>
      <c r="C68" s="268"/>
      <c r="D68" s="269"/>
      <c r="E68" s="269"/>
      <c r="F68" s="270"/>
      <c r="G68" s="100"/>
      <c r="H68" s="101"/>
      <c r="I68" s="102"/>
      <c r="J68" s="102"/>
      <c r="K68" s="101"/>
      <c r="L68" s="49" t="str">
        <f t="shared" si="3"/>
        <v/>
      </c>
      <c r="M68" s="45"/>
      <c r="N68" s="46"/>
      <c r="O68" s="16"/>
    </row>
    <row r="69" spans="1:15" ht="43.95" customHeight="1" x14ac:dyDescent="0.3">
      <c r="A69" s="20"/>
      <c r="B69" s="42" t="str">
        <f t="shared" si="2"/>
        <v/>
      </c>
      <c r="C69" s="268"/>
      <c r="D69" s="269"/>
      <c r="E69" s="269"/>
      <c r="F69" s="270"/>
      <c r="G69" s="100"/>
      <c r="H69" s="101"/>
      <c r="I69" s="102"/>
      <c r="J69" s="102"/>
      <c r="K69" s="101"/>
      <c r="L69" s="49" t="str">
        <f t="shared" si="3"/>
        <v/>
      </c>
      <c r="M69" s="45"/>
      <c r="N69" s="46"/>
      <c r="O69" s="16"/>
    </row>
    <row r="70" spans="1:15" ht="43.95" customHeight="1" x14ac:dyDescent="0.3">
      <c r="A70" s="20"/>
      <c r="B70" s="42" t="str">
        <f t="shared" si="2"/>
        <v/>
      </c>
      <c r="C70" s="268"/>
      <c r="D70" s="269"/>
      <c r="E70" s="269"/>
      <c r="F70" s="270"/>
      <c r="G70" s="100"/>
      <c r="H70" s="101"/>
      <c r="I70" s="102"/>
      <c r="J70" s="102"/>
      <c r="K70" s="101"/>
      <c r="L70" s="49" t="str">
        <f t="shared" si="3"/>
        <v/>
      </c>
      <c r="M70" s="45"/>
      <c r="N70" s="46"/>
      <c r="O70" s="16"/>
    </row>
    <row r="71" spans="1:15" ht="43.95" customHeight="1" x14ac:dyDescent="0.3">
      <c r="A71" s="20"/>
      <c r="B71" s="42" t="str">
        <f t="shared" si="2"/>
        <v/>
      </c>
      <c r="C71" s="268"/>
      <c r="D71" s="269"/>
      <c r="E71" s="269"/>
      <c r="F71" s="270"/>
      <c r="G71" s="100"/>
      <c r="H71" s="101"/>
      <c r="I71" s="102"/>
      <c r="J71" s="102"/>
      <c r="K71" s="101"/>
      <c r="L71" s="49" t="str">
        <f t="shared" si="3"/>
        <v/>
      </c>
      <c r="M71" s="45"/>
      <c r="N71" s="46"/>
      <c r="O71" s="16"/>
    </row>
    <row r="72" spans="1:15" ht="43.95" customHeight="1" x14ac:dyDescent="0.3">
      <c r="A72" s="20"/>
      <c r="B72" s="42" t="str">
        <f t="shared" ref="B72:B103" si="4">IF(C72&lt;&gt;"",B71+1,"")</f>
        <v/>
      </c>
      <c r="C72" s="268"/>
      <c r="D72" s="269"/>
      <c r="E72" s="269"/>
      <c r="F72" s="270"/>
      <c r="G72" s="100"/>
      <c r="H72" s="101"/>
      <c r="I72" s="102"/>
      <c r="J72" s="102"/>
      <c r="K72" s="101"/>
      <c r="L72" s="49" t="str">
        <f t="shared" ref="L72:L103" si="5">IF(B72&lt;&gt;"",H72-K72,"")</f>
        <v/>
      </c>
      <c r="M72" s="45"/>
      <c r="N72" s="46"/>
      <c r="O72" s="16"/>
    </row>
    <row r="73" spans="1:15" ht="43.95" customHeight="1" x14ac:dyDescent="0.3">
      <c r="A73" s="20"/>
      <c r="B73" s="42" t="str">
        <f t="shared" si="4"/>
        <v/>
      </c>
      <c r="C73" s="268"/>
      <c r="D73" s="269"/>
      <c r="E73" s="269"/>
      <c r="F73" s="270"/>
      <c r="G73" s="100"/>
      <c r="H73" s="101"/>
      <c r="I73" s="102"/>
      <c r="J73" s="102"/>
      <c r="K73" s="101"/>
      <c r="L73" s="49" t="str">
        <f t="shared" si="5"/>
        <v/>
      </c>
      <c r="M73" s="45"/>
      <c r="N73" s="46"/>
      <c r="O73" s="16"/>
    </row>
    <row r="74" spans="1:15" ht="43.95" customHeight="1" x14ac:dyDescent="0.3">
      <c r="A74" s="20"/>
      <c r="B74" s="42" t="str">
        <f t="shared" si="4"/>
        <v/>
      </c>
      <c r="C74" s="268"/>
      <c r="D74" s="269"/>
      <c r="E74" s="269"/>
      <c r="F74" s="270"/>
      <c r="G74" s="100"/>
      <c r="H74" s="101"/>
      <c r="I74" s="102"/>
      <c r="J74" s="102"/>
      <c r="K74" s="101"/>
      <c r="L74" s="49" t="str">
        <f t="shared" si="5"/>
        <v/>
      </c>
      <c r="M74" s="45"/>
      <c r="N74" s="46"/>
      <c r="O74" s="16"/>
    </row>
    <row r="75" spans="1:15" ht="43.95" customHeight="1" x14ac:dyDescent="0.3">
      <c r="A75" s="20"/>
      <c r="B75" s="42" t="str">
        <f t="shared" si="4"/>
        <v/>
      </c>
      <c r="C75" s="268"/>
      <c r="D75" s="269"/>
      <c r="E75" s="269"/>
      <c r="F75" s="270"/>
      <c r="G75" s="100"/>
      <c r="H75" s="101"/>
      <c r="I75" s="102"/>
      <c r="J75" s="102"/>
      <c r="K75" s="101"/>
      <c r="L75" s="49" t="str">
        <f t="shared" si="5"/>
        <v/>
      </c>
      <c r="M75" s="45"/>
      <c r="N75" s="46"/>
      <c r="O75" s="16"/>
    </row>
    <row r="76" spans="1:15" ht="43.95" customHeight="1" x14ac:dyDescent="0.3">
      <c r="A76" s="20"/>
      <c r="B76" s="42" t="str">
        <f t="shared" si="4"/>
        <v/>
      </c>
      <c r="C76" s="268"/>
      <c r="D76" s="269"/>
      <c r="E76" s="269"/>
      <c r="F76" s="270"/>
      <c r="G76" s="100"/>
      <c r="H76" s="101"/>
      <c r="I76" s="102"/>
      <c r="J76" s="102"/>
      <c r="K76" s="101"/>
      <c r="L76" s="49" t="str">
        <f t="shared" si="5"/>
        <v/>
      </c>
      <c r="M76" s="45"/>
      <c r="N76" s="46"/>
      <c r="O76" s="16"/>
    </row>
    <row r="77" spans="1:15" ht="43.95" customHeight="1" x14ac:dyDescent="0.3">
      <c r="A77" s="20"/>
      <c r="B77" s="42" t="str">
        <f t="shared" si="4"/>
        <v/>
      </c>
      <c r="C77" s="268"/>
      <c r="D77" s="269"/>
      <c r="E77" s="269"/>
      <c r="F77" s="270"/>
      <c r="G77" s="100"/>
      <c r="H77" s="101"/>
      <c r="I77" s="102"/>
      <c r="J77" s="102"/>
      <c r="K77" s="101"/>
      <c r="L77" s="49" t="str">
        <f t="shared" si="5"/>
        <v/>
      </c>
      <c r="M77" s="45"/>
      <c r="N77" s="46"/>
      <c r="O77" s="16"/>
    </row>
    <row r="78" spans="1:15" ht="43.95" customHeight="1" x14ac:dyDescent="0.3">
      <c r="A78" s="20"/>
      <c r="B78" s="42" t="str">
        <f t="shared" si="4"/>
        <v/>
      </c>
      <c r="C78" s="268"/>
      <c r="D78" s="269"/>
      <c r="E78" s="269"/>
      <c r="F78" s="270"/>
      <c r="G78" s="100"/>
      <c r="H78" s="101"/>
      <c r="I78" s="102"/>
      <c r="J78" s="102"/>
      <c r="K78" s="101"/>
      <c r="L78" s="49" t="str">
        <f t="shared" si="5"/>
        <v/>
      </c>
      <c r="M78" s="45"/>
      <c r="N78" s="46"/>
      <c r="O78" s="16"/>
    </row>
    <row r="79" spans="1:15" ht="43.95" customHeight="1" x14ac:dyDescent="0.3">
      <c r="A79" s="20"/>
      <c r="B79" s="42" t="str">
        <f t="shared" si="4"/>
        <v/>
      </c>
      <c r="C79" s="268"/>
      <c r="D79" s="269"/>
      <c r="E79" s="269"/>
      <c r="F79" s="270"/>
      <c r="G79" s="100"/>
      <c r="H79" s="101"/>
      <c r="I79" s="102"/>
      <c r="J79" s="102"/>
      <c r="K79" s="101"/>
      <c r="L79" s="49" t="str">
        <f t="shared" si="5"/>
        <v/>
      </c>
      <c r="M79" s="45"/>
      <c r="N79" s="46"/>
      <c r="O79" s="16"/>
    </row>
    <row r="80" spans="1:15" ht="43.95" customHeight="1" x14ac:dyDescent="0.3">
      <c r="A80" s="20"/>
      <c r="B80" s="42" t="str">
        <f t="shared" si="4"/>
        <v/>
      </c>
      <c r="C80" s="268"/>
      <c r="D80" s="269"/>
      <c r="E80" s="269"/>
      <c r="F80" s="270"/>
      <c r="G80" s="100"/>
      <c r="H80" s="101"/>
      <c r="I80" s="102"/>
      <c r="J80" s="102"/>
      <c r="K80" s="101"/>
      <c r="L80" s="49" t="str">
        <f t="shared" si="5"/>
        <v/>
      </c>
      <c r="M80" s="45"/>
      <c r="N80" s="46"/>
      <c r="O80" s="16"/>
    </row>
    <row r="81" spans="1:15" ht="43.95" customHeight="1" x14ac:dyDescent="0.3">
      <c r="A81" s="20"/>
      <c r="B81" s="42" t="str">
        <f t="shared" si="4"/>
        <v/>
      </c>
      <c r="C81" s="268"/>
      <c r="D81" s="269"/>
      <c r="E81" s="269"/>
      <c r="F81" s="270"/>
      <c r="G81" s="100"/>
      <c r="H81" s="101"/>
      <c r="I81" s="102"/>
      <c r="J81" s="102"/>
      <c r="K81" s="101"/>
      <c r="L81" s="49" t="str">
        <f t="shared" si="5"/>
        <v/>
      </c>
      <c r="M81" s="45"/>
      <c r="N81" s="46"/>
      <c r="O81" s="16"/>
    </row>
    <row r="82" spans="1:15" ht="43.95" customHeight="1" x14ac:dyDescent="0.3">
      <c r="A82" s="20"/>
      <c r="B82" s="42" t="str">
        <f t="shared" si="4"/>
        <v/>
      </c>
      <c r="C82" s="268"/>
      <c r="D82" s="269"/>
      <c r="E82" s="269"/>
      <c r="F82" s="270"/>
      <c r="G82" s="100"/>
      <c r="H82" s="101"/>
      <c r="I82" s="102"/>
      <c r="J82" s="102"/>
      <c r="K82" s="101"/>
      <c r="L82" s="49" t="str">
        <f t="shared" si="5"/>
        <v/>
      </c>
      <c r="M82" s="45"/>
      <c r="N82" s="46"/>
      <c r="O82" s="16"/>
    </row>
    <row r="83" spans="1:15" ht="43.95" customHeight="1" x14ac:dyDescent="0.3">
      <c r="A83" s="20"/>
      <c r="B83" s="42" t="str">
        <f t="shared" si="4"/>
        <v/>
      </c>
      <c r="C83" s="268"/>
      <c r="D83" s="269"/>
      <c r="E83" s="269"/>
      <c r="F83" s="270"/>
      <c r="G83" s="100"/>
      <c r="H83" s="101"/>
      <c r="I83" s="102"/>
      <c r="J83" s="102"/>
      <c r="K83" s="101"/>
      <c r="L83" s="49" t="str">
        <f t="shared" si="5"/>
        <v/>
      </c>
      <c r="M83" s="45"/>
      <c r="N83" s="46"/>
      <c r="O83" s="16"/>
    </row>
    <row r="84" spans="1:15" ht="43.95" customHeight="1" x14ac:dyDescent="0.3">
      <c r="A84" s="20"/>
      <c r="B84" s="42" t="str">
        <f t="shared" si="4"/>
        <v/>
      </c>
      <c r="C84" s="268"/>
      <c r="D84" s="269"/>
      <c r="E84" s="269"/>
      <c r="F84" s="270"/>
      <c r="G84" s="100"/>
      <c r="H84" s="101"/>
      <c r="I84" s="102"/>
      <c r="J84" s="102"/>
      <c r="K84" s="101"/>
      <c r="L84" s="49" t="str">
        <f t="shared" si="5"/>
        <v/>
      </c>
      <c r="M84" s="45"/>
      <c r="N84" s="46"/>
      <c r="O84" s="16"/>
    </row>
    <row r="85" spans="1:15" ht="43.95" customHeight="1" x14ac:dyDescent="0.3">
      <c r="A85" s="20"/>
      <c r="B85" s="42" t="str">
        <f t="shared" si="4"/>
        <v/>
      </c>
      <c r="C85" s="268"/>
      <c r="D85" s="269"/>
      <c r="E85" s="269"/>
      <c r="F85" s="270"/>
      <c r="G85" s="100"/>
      <c r="H85" s="101"/>
      <c r="I85" s="102"/>
      <c r="J85" s="102"/>
      <c r="K85" s="101"/>
      <c r="L85" s="49" t="str">
        <f t="shared" si="5"/>
        <v/>
      </c>
      <c r="M85" s="45"/>
      <c r="N85" s="46"/>
      <c r="O85" s="16"/>
    </row>
    <row r="86" spans="1:15" ht="43.95" customHeight="1" x14ac:dyDescent="0.3">
      <c r="A86" s="20"/>
      <c r="B86" s="42" t="str">
        <f t="shared" si="4"/>
        <v/>
      </c>
      <c r="C86" s="268"/>
      <c r="D86" s="269"/>
      <c r="E86" s="269"/>
      <c r="F86" s="270"/>
      <c r="G86" s="100"/>
      <c r="H86" s="101"/>
      <c r="I86" s="102"/>
      <c r="J86" s="102"/>
      <c r="K86" s="101"/>
      <c r="L86" s="49" t="str">
        <f t="shared" si="5"/>
        <v/>
      </c>
      <c r="M86" s="45"/>
      <c r="N86" s="46"/>
      <c r="O86" s="16"/>
    </row>
    <row r="87" spans="1:15" ht="43.95" customHeight="1" x14ac:dyDescent="0.3">
      <c r="A87" s="20"/>
      <c r="B87" s="42" t="str">
        <f t="shared" si="4"/>
        <v/>
      </c>
      <c r="C87" s="268"/>
      <c r="D87" s="269"/>
      <c r="E87" s="269"/>
      <c r="F87" s="270"/>
      <c r="G87" s="100"/>
      <c r="H87" s="101"/>
      <c r="I87" s="102"/>
      <c r="J87" s="102"/>
      <c r="K87" s="101"/>
      <c r="L87" s="49" t="str">
        <f t="shared" si="5"/>
        <v/>
      </c>
      <c r="M87" s="45"/>
      <c r="N87" s="46"/>
      <c r="O87" s="16"/>
    </row>
    <row r="88" spans="1:15" ht="43.95" customHeight="1" x14ac:dyDescent="0.3">
      <c r="A88" s="20"/>
      <c r="B88" s="42" t="str">
        <f t="shared" si="4"/>
        <v/>
      </c>
      <c r="C88" s="268"/>
      <c r="D88" s="269"/>
      <c r="E88" s="269"/>
      <c r="F88" s="270"/>
      <c r="G88" s="100"/>
      <c r="H88" s="101"/>
      <c r="I88" s="102"/>
      <c r="J88" s="102"/>
      <c r="K88" s="101"/>
      <c r="L88" s="49" t="str">
        <f t="shared" si="5"/>
        <v/>
      </c>
      <c r="M88" s="45"/>
      <c r="N88" s="46"/>
      <c r="O88" s="16"/>
    </row>
    <row r="89" spans="1:15" ht="43.95" customHeight="1" x14ac:dyDescent="0.3">
      <c r="A89" s="20"/>
      <c r="B89" s="42" t="str">
        <f t="shared" si="4"/>
        <v/>
      </c>
      <c r="C89" s="268"/>
      <c r="D89" s="269"/>
      <c r="E89" s="269"/>
      <c r="F89" s="270"/>
      <c r="G89" s="100"/>
      <c r="H89" s="101"/>
      <c r="I89" s="102"/>
      <c r="J89" s="102"/>
      <c r="K89" s="101"/>
      <c r="L89" s="49" t="str">
        <f t="shared" si="5"/>
        <v/>
      </c>
      <c r="M89" s="45"/>
      <c r="N89" s="46"/>
      <c r="O89" s="16"/>
    </row>
    <row r="90" spans="1:15" ht="43.95" customHeight="1" x14ac:dyDescent="0.3">
      <c r="A90" s="20"/>
      <c r="B90" s="42" t="str">
        <f t="shared" si="4"/>
        <v/>
      </c>
      <c r="C90" s="268"/>
      <c r="D90" s="269"/>
      <c r="E90" s="269"/>
      <c r="F90" s="270"/>
      <c r="G90" s="100"/>
      <c r="H90" s="101"/>
      <c r="I90" s="102"/>
      <c r="J90" s="102"/>
      <c r="K90" s="101"/>
      <c r="L90" s="49" t="str">
        <f t="shared" si="5"/>
        <v/>
      </c>
      <c r="M90" s="45"/>
      <c r="N90" s="46"/>
      <c r="O90" s="16"/>
    </row>
    <row r="91" spans="1:15" ht="43.95" customHeight="1" x14ac:dyDescent="0.3">
      <c r="A91" s="20"/>
      <c r="B91" s="42" t="str">
        <f t="shared" si="4"/>
        <v/>
      </c>
      <c r="C91" s="268"/>
      <c r="D91" s="269"/>
      <c r="E91" s="269"/>
      <c r="F91" s="270"/>
      <c r="G91" s="100"/>
      <c r="H91" s="101"/>
      <c r="I91" s="102"/>
      <c r="J91" s="102"/>
      <c r="K91" s="101"/>
      <c r="L91" s="49" t="str">
        <f t="shared" si="5"/>
        <v/>
      </c>
      <c r="M91" s="45"/>
      <c r="N91" s="46"/>
      <c r="O91" s="16"/>
    </row>
    <row r="92" spans="1:15" ht="43.95" customHeight="1" x14ac:dyDescent="0.3">
      <c r="A92" s="20"/>
      <c r="B92" s="42" t="str">
        <f t="shared" si="4"/>
        <v/>
      </c>
      <c r="C92" s="268"/>
      <c r="D92" s="269"/>
      <c r="E92" s="269"/>
      <c r="F92" s="270"/>
      <c r="G92" s="100"/>
      <c r="H92" s="101"/>
      <c r="I92" s="102"/>
      <c r="J92" s="102"/>
      <c r="K92" s="101"/>
      <c r="L92" s="49" t="str">
        <f t="shared" si="5"/>
        <v/>
      </c>
      <c r="M92" s="45"/>
      <c r="N92" s="46"/>
      <c r="O92" s="16"/>
    </row>
    <row r="93" spans="1:15" ht="43.95" customHeight="1" x14ac:dyDescent="0.3">
      <c r="A93" s="20"/>
      <c r="B93" s="42" t="str">
        <f t="shared" si="4"/>
        <v/>
      </c>
      <c r="C93" s="268"/>
      <c r="D93" s="269"/>
      <c r="E93" s="269"/>
      <c r="F93" s="270"/>
      <c r="G93" s="100"/>
      <c r="H93" s="101"/>
      <c r="I93" s="102"/>
      <c r="J93" s="102"/>
      <c r="K93" s="101"/>
      <c r="L93" s="49" t="str">
        <f t="shared" si="5"/>
        <v/>
      </c>
      <c r="M93" s="45"/>
      <c r="N93" s="46"/>
      <c r="O93" s="16"/>
    </row>
    <row r="94" spans="1:15" ht="43.95" customHeight="1" x14ac:dyDescent="0.3">
      <c r="A94" s="20"/>
      <c r="B94" s="42" t="str">
        <f t="shared" si="4"/>
        <v/>
      </c>
      <c r="C94" s="268"/>
      <c r="D94" s="269"/>
      <c r="E94" s="269"/>
      <c r="F94" s="270"/>
      <c r="G94" s="100"/>
      <c r="H94" s="101"/>
      <c r="I94" s="102"/>
      <c r="J94" s="102"/>
      <c r="K94" s="101"/>
      <c r="L94" s="49" t="str">
        <f t="shared" si="5"/>
        <v/>
      </c>
      <c r="M94" s="45"/>
      <c r="N94" s="46"/>
      <c r="O94" s="16"/>
    </row>
    <row r="95" spans="1:15" ht="43.95" customHeight="1" x14ac:dyDescent="0.3">
      <c r="A95" s="20"/>
      <c r="B95" s="42" t="str">
        <f t="shared" ref="B95:B98" si="6">IF(C95&lt;&gt;"",B94+1,"")</f>
        <v/>
      </c>
      <c r="C95" s="268"/>
      <c r="D95" s="269"/>
      <c r="E95" s="269"/>
      <c r="F95" s="270"/>
      <c r="G95" s="100"/>
      <c r="H95" s="101"/>
      <c r="I95" s="102"/>
      <c r="J95" s="102"/>
      <c r="K95" s="101"/>
      <c r="L95" s="49" t="str">
        <f t="shared" ref="L95:L97" si="7">IF(B95&lt;&gt;"",H95-K95,"")</f>
        <v/>
      </c>
      <c r="M95" s="45"/>
      <c r="N95" s="46"/>
      <c r="O95" s="16"/>
    </row>
    <row r="96" spans="1:15" ht="43.95" customHeight="1" x14ac:dyDescent="0.3">
      <c r="A96" s="20"/>
      <c r="B96" s="42" t="str">
        <f t="shared" si="6"/>
        <v/>
      </c>
      <c r="C96" s="268"/>
      <c r="D96" s="269"/>
      <c r="E96" s="269"/>
      <c r="F96" s="270"/>
      <c r="G96" s="100"/>
      <c r="H96" s="101"/>
      <c r="I96" s="102"/>
      <c r="J96" s="102"/>
      <c r="K96" s="101"/>
      <c r="L96" s="49" t="str">
        <f t="shared" si="7"/>
        <v/>
      </c>
      <c r="M96" s="45"/>
      <c r="N96" s="46"/>
      <c r="O96" s="16"/>
    </row>
    <row r="97" spans="1:15" ht="43.95" customHeight="1" x14ac:dyDescent="0.3">
      <c r="A97" s="20"/>
      <c r="B97" s="42" t="str">
        <f t="shared" si="6"/>
        <v/>
      </c>
      <c r="C97" s="268"/>
      <c r="D97" s="269"/>
      <c r="E97" s="269"/>
      <c r="F97" s="270"/>
      <c r="G97" s="100"/>
      <c r="H97" s="101"/>
      <c r="I97" s="102"/>
      <c r="J97" s="102"/>
      <c r="K97" s="101"/>
      <c r="L97" s="49" t="str">
        <f t="shared" si="7"/>
        <v/>
      </c>
      <c r="M97" s="45"/>
      <c r="N97" s="46"/>
      <c r="O97" s="16"/>
    </row>
    <row r="98" spans="1:15" ht="43.95" customHeight="1" x14ac:dyDescent="0.3">
      <c r="A98" s="20"/>
      <c r="B98" s="42" t="str">
        <f t="shared" si="6"/>
        <v/>
      </c>
      <c r="C98" s="268"/>
      <c r="D98" s="269"/>
      <c r="E98" s="269"/>
      <c r="F98" s="270"/>
      <c r="G98" s="100"/>
      <c r="H98" s="101"/>
      <c r="I98" s="102"/>
      <c r="J98" s="102"/>
      <c r="K98" s="101"/>
      <c r="L98" s="49" t="str">
        <f t="shared" si="5"/>
        <v/>
      </c>
      <c r="M98" s="45"/>
      <c r="N98" s="46"/>
      <c r="O98" s="16"/>
    </row>
    <row r="99" spans="1:15" ht="43.95" customHeight="1" x14ac:dyDescent="0.3">
      <c r="A99" s="20"/>
      <c r="B99" s="42" t="str">
        <f t="shared" si="4"/>
        <v/>
      </c>
      <c r="C99" s="268"/>
      <c r="D99" s="269"/>
      <c r="E99" s="269"/>
      <c r="F99" s="270"/>
      <c r="G99" s="100"/>
      <c r="H99" s="101"/>
      <c r="I99" s="102"/>
      <c r="J99" s="102"/>
      <c r="K99" s="101"/>
      <c r="L99" s="49" t="str">
        <f t="shared" si="5"/>
        <v/>
      </c>
      <c r="M99" s="45"/>
      <c r="N99" s="46"/>
      <c r="O99" s="16"/>
    </row>
    <row r="100" spans="1:15" ht="43.95" customHeight="1" x14ac:dyDescent="0.3">
      <c r="A100" s="20"/>
      <c r="B100" s="42" t="str">
        <f t="shared" si="4"/>
        <v/>
      </c>
      <c r="C100" s="268"/>
      <c r="D100" s="269"/>
      <c r="E100" s="269"/>
      <c r="F100" s="270"/>
      <c r="G100" s="100"/>
      <c r="H100" s="101"/>
      <c r="I100" s="102"/>
      <c r="J100" s="102"/>
      <c r="K100" s="101"/>
      <c r="L100" s="49" t="str">
        <f t="shared" si="5"/>
        <v/>
      </c>
      <c r="M100" s="45"/>
      <c r="N100" s="46"/>
      <c r="O100" s="16"/>
    </row>
    <row r="101" spans="1:15" ht="43.95" customHeight="1" x14ac:dyDescent="0.3">
      <c r="A101" s="20"/>
      <c r="B101" s="42" t="str">
        <f t="shared" si="4"/>
        <v/>
      </c>
      <c r="C101" s="268"/>
      <c r="D101" s="269"/>
      <c r="E101" s="269"/>
      <c r="F101" s="270"/>
      <c r="G101" s="100"/>
      <c r="H101" s="101"/>
      <c r="I101" s="102"/>
      <c r="J101" s="102"/>
      <c r="K101" s="101"/>
      <c r="L101" s="49" t="str">
        <f t="shared" si="5"/>
        <v/>
      </c>
      <c r="M101" s="45"/>
      <c r="N101" s="46"/>
      <c r="O101" s="16"/>
    </row>
    <row r="102" spans="1:15" ht="43.95" customHeight="1" x14ac:dyDescent="0.3">
      <c r="A102" s="20"/>
      <c r="B102" s="42" t="str">
        <f t="shared" si="4"/>
        <v/>
      </c>
      <c r="C102" s="268"/>
      <c r="D102" s="269"/>
      <c r="E102" s="269"/>
      <c r="F102" s="270"/>
      <c r="G102" s="100"/>
      <c r="H102" s="101"/>
      <c r="I102" s="102"/>
      <c r="J102" s="102"/>
      <c r="K102" s="101"/>
      <c r="L102" s="49" t="str">
        <f t="shared" si="5"/>
        <v/>
      </c>
      <c r="M102" s="45"/>
      <c r="N102" s="46"/>
      <c r="O102" s="16"/>
    </row>
    <row r="103" spans="1:15" ht="43.95" customHeight="1" x14ac:dyDescent="0.3">
      <c r="A103" s="20"/>
      <c r="B103" s="42" t="str">
        <f t="shared" si="4"/>
        <v/>
      </c>
      <c r="C103" s="268"/>
      <c r="D103" s="269"/>
      <c r="E103" s="269"/>
      <c r="F103" s="270"/>
      <c r="G103" s="100"/>
      <c r="H103" s="101"/>
      <c r="I103" s="102"/>
      <c r="J103" s="102"/>
      <c r="K103" s="101"/>
      <c r="L103" s="49" t="str">
        <f t="shared" si="5"/>
        <v/>
      </c>
      <c r="M103" s="45"/>
      <c r="N103" s="46"/>
      <c r="O103" s="16"/>
    </row>
    <row r="104" spans="1:15" ht="43.95" customHeight="1" x14ac:dyDescent="0.3">
      <c r="A104" s="20"/>
      <c r="B104" s="42" t="str">
        <f t="shared" ref="B104:B153" si="8">IF(C104&lt;&gt;"",B103+1,"")</f>
        <v/>
      </c>
      <c r="C104" s="268"/>
      <c r="D104" s="269"/>
      <c r="E104" s="269"/>
      <c r="F104" s="270"/>
      <c r="G104" s="100"/>
      <c r="H104" s="101"/>
      <c r="I104" s="102"/>
      <c r="J104" s="102"/>
      <c r="K104" s="101"/>
      <c r="L104" s="49" t="str">
        <f t="shared" ref="L104:L153" si="9">IF(B104&lt;&gt;"",H104-K104,"")</f>
        <v/>
      </c>
      <c r="M104" s="45"/>
      <c r="N104" s="46"/>
      <c r="O104" s="16"/>
    </row>
    <row r="105" spans="1:15" ht="43.95" customHeight="1" x14ac:dyDescent="0.3">
      <c r="A105" s="20"/>
      <c r="B105" s="42" t="str">
        <f t="shared" si="8"/>
        <v/>
      </c>
      <c r="C105" s="268"/>
      <c r="D105" s="269"/>
      <c r="E105" s="269"/>
      <c r="F105" s="270"/>
      <c r="G105" s="100"/>
      <c r="H105" s="101"/>
      <c r="I105" s="102"/>
      <c r="J105" s="102"/>
      <c r="K105" s="101"/>
      <c r="L105" s="49" t="str">
        <f t="shared" si="9"/>
        <v/>
      </c>
      <c r="M105" s="45"/>
      <c r="N105" s="46"/>
      <c r="O105" s="16"/>
    </row>
    <row r="106" spans="1:15" ht="43.95" customHeight="1" x14ac:dyDescent="0.3">
      <c r="A106" s="20"/>
      <c r="B106" s="42" t="str">
        <f t="shared" si="8"/>
        <v/>
      </c>
      <c r="C106" s="268"/>
      <c r="D106" s="269"/>
      <c r="E106" s="269"/>
      <c r="F106" s="270"/>
      <c r="G106" s="100"/>
      <c r="H106" s="101"/>
      <c r="I106" s="102"/>
      <c r="J106" s="102"/>
      <c r="K106" s="101"/>
      <c r="L106" s="49" t="str">
        <f t="shared" si="9"/>
        <v/>
      </c>
      <c r="M106" s="45"/>
      <c r="N106" s="46"/>
      <c r="O106" s="16"/>
    </row>
    <row r="107" spans="1:15" ht="43.95" customHeight="1" x14ac:dyDescent="0.3">
      <c r="A107" s="20"/>
      <c r="B107" s="42" t="str">
        <f t="shared" si="8"/>
        <v/>
      </c>
      <c r="C107" s="268"/>
      <c r="D107" s="269"/>
      <c r="E107" s="269"/>
      <c r="F107" s="270"/>
      <c r="G107" s="100"/>
      <c r="H107" s="101"/>
      <c r="I107" s="102"/>
      <c r="J107" s="102"/>
      <c r="K107" s="101"/>
      <c r="L107" s="49" t="str">
        <f t="shared" si="9"/>
        <v/>
      </c>
      <c r="M107" s="45"/>
      <c r="N107" s="46"/>
      <c r="O107" s="16"/>
    </row>
    <row r="108" spans="1:15" ht="43.95" customHeight="1" x14ac:dyDescent="0.3">
      <c r="A108" s="20"/>
      <c r="B108" s="42" t="str">
        <f t="shared" si="8"/>
        <v/>
      </c>
      <c r="C108" s="268"/>
      <c r="D108" s="269"/>
      <c r="E108" s="269"/>
      <c r="F108" s="270"/>
      <c r="G108" s="100"/>
      <c r="H108" s="101"/>
      <c r="I108" s="102"/>
      <c r="J108" s="102"/>
      <c r="K108" s="101"/>
      <c r="L108" s="49" t="str">
        <f t="shared" si="9"/>
        <v/>
      </c>
      <c r="M108" s="45"/>
      <c r="N108" s="46"/>
      <c r="O108" s="16"/>
    </row>
    <row r="109" spans="1:15" ht="43.95" customHeight="1" x14ac:dyDescent="0.3">
      <c r="A109" s="20"/>
      <c r="B109" s="42" t="str">
        <f t="shared" si="8"/>
        <v/>
      </c>
      <c r="C109" s="268"/>
      <c r="D109" s="269"/>
      <c r="E109" s="269"/>
      <c r="F109" s="270"/>
      <c r="G109" s="100"/>
      <c r="H109" s="101"/>
      <c r="I109" s="102"/>
      <c r="J109" s="102"/>
      <c r="K109" s="101"/>
      <c r="L109" s="49" t="str">
        <f t="shared" si="9"/>
        <v/>
      </c>
      <c r="M109" s="45"/>
      <c r="N109" s="46"/>
      <c r="O109" s="16"/>
    </row>
    <row r="110" spans="1:15" ht="43.95" customHeight="1" x14ac:dyDescent="0.3">
      <c r="A110" s="20"/>
      <c r="B110" s="42" t="str">
        <f t="shared" si="8"/>
        <v/>
      </c>
      <c r="C110" s="268"/>
      <c r="D110" s="269"/>
      <c r="E110" s="269"/>
      <c r="F110" s="270"/>
      <c r="G110" s="100"/>
      <c r="H110" s="101"/>
      <c r="I110" s="102"/>
      <c r="J110" s="102"/>
      <c r="K110" s="101"/>
      <c r="L110" s="49" t="str">
        <f t="shared" si="9"/>
        <v/>
      </c>
      <c r="M110" s="45"/>
      <c r="N110" s="46"/>
      <c r="O110" s="16"/>
    </row>
    <row r="111" spans="1:15" ht="43.95" customHeight="1" x14ac:dyDescent="0.3">
      <c r="A111" s="20"/>
      <c r="B111" s="42" t="str">
        <f t="shared" si="8"/>
        <v/>
      </c>
      <c r="C111" s="268"/>
      <c r="D111" s="269"/>
      <c r="E111" s="269"/>
      <c r="F111" s="270"/>
      <c r="G111" s="100"/>
      <c r="H111" s="101"/>
      <c r="I111" s="102"/>
      <c r="J111" s="102"/>
      <c r="K111" s="101"/>
      <c r="L111" s="49" t="str">
        <f t="shared" si="9"/>
        <v/>
      </c>
      <c r="M111" s="45"/>
      <c r="N111" s="46"/>
      <c r="O111" s="16"/>
    </row>
    <row r="112" spans="1:15" ht="43.95" customHeight="1" x14ac:dyDescent="0.3">
      <c r="A112" s="20"/>
      <c r="B112" s="42" t="str">
        <f t="shared" si="8"/>
        <v/>
      </c>
      <c r="C112" s="268"/>
      <c r="D112" s="269"/>
      <c r="E112" s="269"/>
      <c r="F112" s="270"/>
      <c r="G112" s="100"/>
      <c r="H112" s="101"/>
      <c r="I112" s="102"/>
      <c r="J112" s="102"/>
      <c r="K112" s="101"/>
      <c r="L112" s="49" t="str">
        <f t="shared" si="9"/>
        <v/>
      </c>
      <c r="M112" s="45"/>
      <c r="N112" s="46"/>
      <c r="O112" s="16"/>
    </row>
    <row r="113" spans="1:15" ht="43.95" customHeight="1" x14ac:dyDescent="0.3">
      <c r="A113" s="20"/>
      <c r="B113" s="42" t="str">
        <f t="shared" si="8"/>
        <v/>
      </c>
      <c r="C113" s="268"/>
      <c r="D113" s="269"/>
      <c r="E113" s="269"/>
      <c r="F113" s="270"/>
      <c r="G113" s="100"/>
      <c r="H113" s="101"/>
      <c r="I113" s="102"/>
      <c r="J113" s="102"/>
      <c r="K113" s="101"/>
      <c r="L113" s="49" t="str">
        <f t="shared" si="9"/>
        <v/>
      </c>
      <c r="M113" s="45"/>
      <c r="N113" s="46"/>
      <c r="O113" s="16"/>
    </row>
    <row r="114" spans="1:15" ht="43.95" customHeight="1" x14ac:dyDescent="0.3">
      <c r="A114" s="20"/>
      <c r="B114" s="42" t="str">
        <f t="shared" si="8"/>
        <v/>
      </c>
      <c r="C114" s="268"/>
      <c r="D114" s="269"/>
      <c r="E114" s="269"/>
      <c r="F114" s="270"/>
      <c r="G114" s="100"/>
      <c r="H114" s="101"/>
      <c r="I114" s="102"/>
      <c r="J114" s="102"/>
      <c r="K114" s="101"/>
      <c r="L114" s="49" t="str">
        <f t="shared" si="9"/>
        <v/>
      </c>
      <c r="M114" s="45"/>
      <c r="N114" s="46"/>
      <c r="O114" s="16"/>
    </row>
    <row r="115" spans="1:15" ht="43.95" customHeight="1" x14ac:dyDescent="0.3">
      <c r="A115" s="20"/>
      <c r="B115" s="42" t="str">
        <f t="shared" si="8"/>
        <v/>
      </c>
      <c r="C115" s="268"/>
      <c r="D115" s="269"/>
      <c r="E115" s="269"/>
      <c r="F115" s="270"/>
      <c r="G115" s="100"/>
      <c r="H115" s="101"/>
      <c r="I115" s="102"/>
      <c r="J115" s="102"/>
      <c r="K115" s="101"/>
      <c r="L115" s="49" t="str">
        <f t="shared" si="9"/>
        <v/>
      </c>
      <c r="M115" s="45"/>
      <c r="N115" s="46"/>
      <c r="O115" s="16"/>
    </row>
    <row r="116" spans="1:15" ht="43.95" customHeight="1" x14ac:dyDescent="0.3">
      <c r="A116" s="20"/>
      <c r="B116" s="42" t="str">
        <f t="shared" si="8"/>
        <v/>
      </c>
      <c r="C116" s="268"/>
      <c r="D116" s="269"/>
      <c r="E116" s="269"/>
      <c r="F116" s="270"/>
      <c r="G116" s="100"/>
      <c r="H116" s="101"/>
      <c r="I116" s="102"/>
      <c r="J116" s="102"/>
      <c r="K116" s="101"/>
      <c r="L116" s="49" t="str">
        <f t="shared" si="9"/>
        <v/>
      </c>
      <c r="M116" s="45"/>
      <c r="N116" s="46"/>
      <c r="O116" s="16"/>
    </row>
    <row r="117" spans="1:15" ht="43.95" customHeight="1" x14ac:dyDescent="0.3">
      <c r="A117" s="20"/>
      <c r="B117" s="42" t="str">
        <f t="shared" si="8"/>
        <v/>
      </c>
      <c r="C117" s="268"/>
      <c r="D117" s="269"/>
      <c r="E117" s="269"/>
      <c r="F117" s="270"/>
      <c r="G117" s="100"/>
      <c r="H117" s="101"/>
      <c r="I117" s="102"/>
      <c r="J117" s="102"/>
      <c r="K117" s="101"/>
      <c r="L117" s="49" t="str">
        <f t="shared" si="9"/>
        <v/>
      </c>
      <c r="M117" s="45"/>
      <c r="N117" s="46"/>
      <c r="O117" s="16"/>
    </row>
    <row r="118" spans="1:15" ht="43.95" customHeight="1" x14ac:dyDescent="0.3">
      <c r="A118" s="20"/>
      <c r="B118" s="42" t="str">
        <f t="shared" si="8"/>
        <v/>
      </c>
      <c r="C118" s="268"/>
      <c r="D118" s="269"/>
      <c r="E118" s="269"/>
      <c r="F118" s="270"/>
      <c r="G118" s="100"/>
      <c r="H118" s="101"/>
      <c r="I118" s="102"/>
      <c r="J118" s="102"/>
      <c r="K118" s="101"/>
      <c r="L118" s="49" t="str">
        <f t="shared" si="9"/>
        <v/>
      </c>
      <c r="M118" s="45"/>
      <c r="N118" s="46"/>
      <c r="O118" s="16"/>
    </row>
    <row r="119" spans="1:15" ht="43.95" customHeight="1" x14ac:dyDescent="0.3">
      <c r="A119" s="20"/>
      <c r="B119" s="42" t="str">
        <f t="shared" si="8"/>
        <v/>
      </c>
      <c r="C119" s="268"/>
      <c r="D119" s="269"/>
      <c r="E119" s="269"/>
      <c r="F119" s="270"/>
      <c r="G119" s="100"/>
      <c r="H119" s="101"/>
      <c r="I119" s="102"/>
      <c r="J119" s="102"/>
      <c r="K119" s="101"/>
      <c r="L119" s="49" t="str">
        <f t="shared" si="9"/>
        <v/>
      </c>
      <c r="M119" s="45"/>
      <c r="N119" s="46"/>
      <c r="O119" s="16"/>
    </row>
    <row r="120" spans="1:15" ht="43.95" customHeight="1" x14ac:dyDescent="0.3">
      <c r="A120" s="20"/>
      <c r="B120" s="42" t="str">
        <f t="shared" si="8"/>
        <v/>
      </c>
      <c r="C120" s="268"/>
      <c r="D120" s="269"/>
      <c r="E120" s="269"/>
      <c r="F120" s="270"/>
      <c r="G120" s="100"/>
      <c r="H120" s="101"/>
      <c r="I120" s="102"/>
      <c r="J120" s="102"/>
      <c r="K120" s="101"/>
      <c r="L120" s="49" t="str">
        <f t="shared" si="9"/>
        <v/>
      </c>
      <c r="M120" s="45"/>
      <c r="N120" s="46"/>
      <c r="O120" s="16"/>
    </row>
    <row r="121" spans="1:15" ht="43.95" customHeight="1" x14ac:dyDescent="0.3">
      <c r="A121" s="20"/>
      <c r="B121" s="42" t="str">
        <f t="shared" si="8"/>
        <v/>
      </c>
      <c r="C121" s="268"/>
      <c r="D121" s="269"/>
      <c r="E121" s="269"/>
      <c r="F121" s="270"/>
      <c r="G121" s="100"/>
      <c r="H121" s="101"/>
      <c r="I121" s="102"/>
      <c r="J121" s="102"/>
      <c r="K121" s="101"/>
      <c r="L121" s="49" t="str">
        <f t="shared" si="9"/>
        <v/>
      </c>
      <c r="M121" s="45"/>
      <c r="N121" s="46"/>
      <c r="O121" s="16"/>
    </row>
    <row r="122" spans="1:15" ht="43.95" customHeight="1" x14ac:dyDescent="0.3">
      <c r="A122" s="20"/>
      <c r="B122" s="42" t="str">
        <f t="shared" si="8"/>
        <v/>
      </c>
      <c r="C122" s="268"/>
      <c r="D122" s="269"/>
      <c r="E122" s="269"/>
      <c r="F122" s="270"/>
      <c r="G122" s="100"/>
      <c r="H122" s="101"/>
      <c r="I122" s="102"/>
      <c r="J122" s="102"/>
      <c r="K122" s="101"/>
      <c r="L122" s="49" t="str">
        <f t="shared" si="9"/>
        <v/>
      </c>
      <c r="M122" s="45"/>
      <c r="N122" s="46"/>
      <c r="O122" s="16"/>
    </row>
    <row r="123" spans="1:15" ht="43.95" customHeight="1" x14ac:dyDescent="0.3">
      <c r="A123" s="20"/>
      <c r="B123" s="42" t="str">
        <f t="shared" si="8"/>
        <v/>
      </c>
      <c r="C123" s="268"/>
      <c r="D123" s="269"/>
      <c r="E123" s="269"/>
      <c r="F123" s="270"/>
      <c r="G123" s="100"/>
      <c r="H123" s="101"/>
      <c r="I123" s="102"/>
      <c r="J123" s="102"/>
      <c r="K123" s="101"/>
      <c r="L123" s="49" t="str">
        <f t="shared" si="9"/>
        <v/>
      </c>
      <c r="M123" s="45"/>
      <c r="N123" s="46"/>
      <c r="O123" s="16"/>
    </row>
    <row r="124" spans="1:15" ht="43.95" customHeight="1" x14ac:dyDescent="0.3">
      <c r="A124" s="20"/>
      <c r="B124" s="42" t="str">
        <f t="shared" si="8"/>
        <v/>
      </c>
      <c r="C124" s="268"/>
      <c r="D124" s="269"/>
      <c r="E124" s="269"/>
      <c r="F124" s="270"/>
      <c r="G124" s="100"/>
      <c r="H124" s="101"/>
      <c r="I124" s="102"/>
      <c r="J124" s="102"/>
      <c r="K124" s="101"/>
      <c r="L124" s="49" t="str">
        <f t="shared" si="9"/>
        <v/>
      </c>
      <c r="M124" s="45"/>
      <c r="N124" s="46"/>
      <c r="O124" s="16"/>
    </row>
    <row r="125" spans="1:15" ht="43.95" customHeight="1" x14ac:dyDescent="0.3">
      <c r="A125" s="20"/>
      <c r="B125" s="42" t="str">
        <f t="shared" si="8"/>
        <v/>
      </c>
      <c r="C125" s="268"/>
      <c r="D125" s="269"/>
      <c r="E125" s="269"/>
      <c r="F125" s="270"/>
      <c r="G125" s="100"/>
      <c r="H125" s="101"/>
      <c r="I125" s="102"/>
      <c r="J125" s="102"/>
      <c r="K125" s="101"/>
      <c r="L125" s="49" t="str">
        <f t="shared" si="9"/>
        <v/>
      </c>
      <c r="M125" s="45"/>
      <c r="N125" s="46"/>
      <c r="O125" s="16"/>
    </row>
    <row r="126" spans="1:15" ht="43.95" customHeight="1" x14ac:dyDescent="0.3">
      <c r="A126" s="20"/>
      <c r="B126" s="42" t="str">
        <f t="shared" si="8"/>
        <v/>
      </c>
      <c r="C126" s="268"/>
      <c r="D126" s="269"/>
      <c r="E126" s="269"/>
      <c r="F126" s="270"/>
      <c r="G126" s="100"/>
      <c r="H126" s="101"/>
      <c r="I126" s="102"/>
      <c r="J126" s="102"/>
      <c r="K126" s="101"/>
      <c r="L126" s="49" t="str">
        <f t="shared" si="9"/>
        <v/>
      </c>
      <c r="M126" s="45"/>
      <c r="N126" s="46"/>
      <c r="O126" s="16"/>
    </row>
    <row r="127" spans="1:15" ht="43.95" customHeight="1" x14ac:dyDescent="0.3">
      <c r="A127" s="20"/>
      <c r="B127" s="42" t="str">
        <f t="shared" si="8"/>
        <v/>
      </c>
      <c r="C127" s="268"/>
      <c r="D127" s="269"/>
      <c r="E127" s="269"/>
      <c r="F127" s="270"/>
      <c r="G127" s="100"/>
      <c r="H127" s="101"/>
      <c r="I127" s="102"/>
      <c r="J127" s="102"/>
      <c r="K127" s="101"/>
      <c r="L127" s="49" t="str">
        <f t="shared" si="9"/>
        <v/>
      </c>
      <c r="M127" s="45"/>
      <c r="N127" s="46"/>
      <c r="O127" s="16"/>
    </row>
    <row r="128" spans="1:15" ht="43.95" customHeight="1" x14ac:dyDescent="0.3">
      <c r="A128" s="20"/>
      <c r="B128" s="42" t="str">
        <f t="shared" si="8"/>
        <v/>
      </c>
      <c r="C128" s="268"/>
      <c r="D128" s="269"/>
      <c r="E128" s="269"/>
      <c r="F128" s="270"/>
      <c r="G128" s="100"/>
      <c r="H128" s="101"/>
      <c r="I128" s="102"/>
      <c r="J128" s="102"/>
      <c r="K128" s="101"/>
      <c r="L128" s="49" t="str">
        <f t="shared" si="9"/>
        <v/>
      </c>
      <c r="M128" s="45"/>
      <c r="N128" s="46"/>
      <c r="O128" s="16"/>
    </row>
    <row r="129" spans="1:15" ht="43.95" customHeight="1" x14ac:dyDescent="0.3">
      <c r="A129" s="20"/>
      <c r="B129" s="42" t="str">
        <f t="shared" si="8"/>
        <v/>
      </c>
      <c r="C129" s="268"/>
      <c r="D129" s="269"/>
      <c r="E129" s="269"/>
      <c r="F129" s="270"/>
      <c r="G129" s="100"/>
      <c r="H129" s="101"/>
      <c r="I129" s="102"/>
      <c r="J129" s="102"/>
      <c r="K129" s="101"/>
      <c r="L129" s="49" t="str">
        <f t="shared" si="9"/>
        <v/>
      </c>
      <c r="M129" s="45"/>
      <c r="N129" s="46"/>
      <c r="O129" s="16"/>
    </row>
    <row r="130" spans="1:15" ht="43.95" customHeight="1" x14ac:dyDescent="0.3">
      <c r="A130" s="20"/>
      <c r="B130" s="42" t="str">
        <f t="shared" si="8"/>
        <v/>
      </c>
      <c r="C130" s="268"/>
      <c r="D130" s="269"/>
      <c r="E130" s="269"/>
      <c r="F130" s="270"/>
      <c r="G130" s="100"/>
      <c r="H130" s="101"/>
      <c r="I130" s="102"/>
      <c r="J130" s="102"/>
      <c r="K130" s="101"/>
      <c r="L130" s="49" t="str">
        <f t="shared" si="9"/>
        <v/>
      </c>
      <c r="M130" s="45"/>
      <c r="N130" s="46"/>
      <c r="O130" s="16"/>
    </row>
    <row r="131" spans="1:15" ht="43.95" customHeight="1" x14ac:dyDescent="0.3">
      <c r="A131" s="20"/>
      <c r="B131" s="42" t="str">
        <f t="shared" si="8"/>
        <v/>
      </c>
      <c r="C131" s="268"/>
      <c r="D131" s="269"/>
      <c r="E131" s="269"/>
      <c r="F131" s="270"/>
      <c r="G131" s="100"/>
      <c r="H131" s="101"/>
      <c r="I131" s="102"/>
      <c r="J131" s="102"/>
      <c r="K131" s="101"/>
      <c r="L131" s="49" t="str">
        <f t="shared" si="9"/>
        <v/>
      </c>
      <c r="M131" s="45"/>
      <c r="N131" s="46"/>
      <c r="O131" s="16"/>
    </row>
    <row r="132" spans="1:15" ht="43.95" customHeight="1" x14ac:dyDescent="0.3">
      <c r="A132" s="20"/>
      <c r="B132" s="42" t="str">
        <f t="shared" si="8"/>
        <v/>
      </c>
      <c r="C132" s="268"/>
      <c r="D132" s="269"/>
      <c r="E132" s="269"/>
      <c r="F132" s="270"/>
      <c r="G132" s="100"/>
      <c r="H132" s="101"/>
      <c r="I132" s="102"/>
      <c r="J132" s="102"/>
      <c r="K132" s="101"/>
      <c r="L132" s="49" t="str">
        <f t="shared" si="9"/>
        <v/>
      </c>
      <c r="M132" s="45"/>
      <c r="N132" s="46"/>
      <c r="O132" s="16"/>
    </row>
    <row r="133" spans="1:15" ht="43.95" customHeight="1" x14ac:dyDescent="0.3">
      <c r="A133" s="20"/>
      <c r="B133" s="42" t="str">
        <f t="shared" si="8"/>
        <v/>
      </c>
      <c r="C133" s="268"/>
      <c r="D133" s="269"/>
      <c r="E133" s="269"/>
      <c r="F133" s="270"/>
      <c r="G133" s="100"/>
      <c r="H133" s="101"/>
      <c r="I133" s="102"/>
      <c r="J133" s="102"/>
      <c r="K133" s="101"/>
      <c r="L133" s="49" t="str">
        <f t="shared" si="9"/>
        <v/>
      </c>
      <c r="M133" s="45"/>
      <c r="N133" s="46"/>
      <c r="O133" s="16"/>
    </row>
    <row r="134" spans="1:15" ht="43.95" customHeight="1" x14ac:dyDescent="0.3">
      <c r="A134" s="20"/>
      <c r="B134" s="42" t="str">
        <f t="shared" si="8"/>
        <v/>
      </c>
      <c r="C134" s="268"/>
      <c r="D134" s="269"/>
      <c r="E134" s="269"/>
      <c r="F134" s="270"/>
      <c r="G134" s="100"/>
      <c r="H134" s="101"/>
      <c r="I134" s="102"/>
      <c r="J134" s="102"/>
      <c r="K134" s="101"/>
      <c r="L134" s="49" t="str">
        <f t="shared" si="9"/>
        <v/>
      </c>
      <c r="M134" s="45"/>
      <c r="N134" s="46"/>
      <c r="O134" s="16"/>
    </row>
    <row r="135" spans="1:15" ht="43.95" customHeight="1" x14ac:dyDescent="0.3">
      <c r="A135" s="20"/>
      <c r="B135" s="42" t="str">
        <f t="shared" si="8"/>
        <v/>
      </c>
      <c r="C135" s="268"/>
      <c r="D135" s="269"/>
      <c r="E135" s="269"/>
      <c r="F135" s="270"/>
      <c r="G135" s="100"/>
      <c r="H135" s="101"/>
      <c r="I135" s="102"/>
      <c r="J135" s="102"/>
      <c r="K135" s="101"/>
      <c r="L135" s="49" t="str">
        <f t="shared" si="9"/>
        <v/>
      </c>
      <c r="M135" s="45"/>
      <c r="N135" s="46"/>
      <c r="O135" s="16"/>
    </row>
    <row r="136" spans="1:15" ht="43.95" customHeight="1" x14ac:dyDescent="0.3">
      <c r="A136" s="20"/>
      <c r="B136" s="42" t="str">
        <f t="shared" si="8"/>
        <v/>
      </c>
      <c r="C136" s="268"/>
      <c r="D136" s="269"/>
      <c r="E136" s="269"/>
      <c r="F136" s="270"/>
      <c r="G136" s="100"/>
      <c r="H136" s="101"/>
      <c r="I136" s="102"/>
      <c r="J136" s="102"/>
      <c r="K136" s="101"/>
      <c r="L136" s="49" t="str">
        <f t="shared" si="9"/>
        <v/>
      </c>
      <c r="M136" s="45"/>
      <c r="N136" s="46"/>
      <c r="O136" s="16"/>
    </row>
    <row r="137" spans="1:15" ht="43.95" customHeight="1" x14ac:dyDescent="0.3">
      <c r="A137" s="20"/>
      <c r="B137" s="42" t="str">
        <f t="shared" si="8"/>
        <v/>
      </c>
      <c r="C137" s="268"/>
      <c r="D137" s="269"/>
      <c r="E137" s="269"/>
      <c r="F137" s="270"/>
      <c r="G137" s="100"/>
      <c r="H137" s="101"/>
      <c r="I137" s="102"/>
      <c r="J137" s="102"/>
      <c r="K137" s="101"/>
      <c r="L137" s="49" t="str">
        <f t="shared" si="9"/>
        <v/>
      </c>
      <c r="M137" s="45"/>
      <c r="N137" s="46"/>
      <c r="O137" s="16"/>
    </row>
    <row r="138" spans="1:15" ht="43.95" customHeight="1" x14ac:dyDescent="0.3">
      <c r="A138" s="20"/>
      <c r="B138" s="42" t="str">
        <f t="shared" si="8"/>
        <v/>
      </c>
      <c r="C138" s="268"/>
      <c r="D138" s="269"/>
      <c r="E138" s="269"/>
      <c r="F138" s="270"/>
      <c r="G138" s="100"/>
      <c r="H138" s="101"/>
      <c r="I138" s="102"/>
      <c r="J138" s="102"/>
      <c r="K138" s="101"/>
      <c r="L138" s="49" t="str">
        <f t="shared" si="9"/>
        <v/>
      </c>
      <c r="M138" s="45"/>
      <c r="N138" s="46"/>
      <c r="O138" s="16"/>
    </row>
    <row r="139" spans="1:15" ht="43.95" customHeight="1" x14ac:dyDescent="0.3">
      <c r="A139" s="20"/>
      <c r="B139" s="42" t="str">
        <f t="shared" si="8"/>
        <v/>
      </c>
      <c r="C139" s="268"/>
      <c r="D139" s="269"/>
      <c r="E139" s="269"/>
      <c r="F139" s="270"/>
      <c r="G139" s="100"/>
      <c r="H139" s="101"/>
      <c r="I139" s="102"/>
      <c r="J139" s="102"/>
      <c r="K139" s="101"/>
      <c r="L139" s="49" t="str">
        <f t="shared" si="9"/>
        <v/>
      </c>
      <c r="M139" s="45"/>
      <c r="N139" s="46"/>
      <c r="O139" s="16"/>
    </row>
    <row r="140" spans="1:15" ht="43.95" customHeight="1" x14ac:dyDescent="0.3">
      <c r="A140" s="20"/>
      <c r="B140" s="42" t="str">
        <f t="shared" si="8"/>
        <v/>
      </c>
      <c r="C140" s="268"/>
      <c r="D140" s="269"/>
      <c r="E140" s="269"/>
      <c r="F140" s="270"/>
      <c r="G140" s="100"/>
      <c r="H140" s="101"/>
      <c r="I140" s="102"/>
      <c r="J140" s="102"/>
      <c r="K140" s="101"/>
      <c r="L140" s="49" t="str">
        <f t="shared" si="9"/>
        <v/>
      </c>
      <c r="M140" s="45"/>
      <c r="N140" s="46"/>
      <c r="O140" s="16"/>
    </row>
    <row r="141" spans="1:15" ht="43.95" customHeight="1" x14ac:dyDescent="0.3">
      <c r="A141" s="20"/>
      <c r="B141" s="42" t="str">
        <f t="shared" si="8"/>
        <v/>
      </c>
      <c r="C141" s="268"/>
      <c r="D141" s="269"/>
      <c r="E141" s="269"/>
      <c r="F141" s="270"/>
      <c r="G141" s="100"/>
      <c r="H141" s="101"/>
      <c r="I141" s="102"/>
      <c r="J141" s="102"/>
      <c r="K141" s="101"/>
      <c r="L141" s="49" t="str">
        <f t="shared" si="9"/>
        <v/>
      </c>
      <c r="M141" s="45"/>
      <c r="N141" s="46"/>
      <c r="O141" s="16"/>
    </row>
    <row r="142" spans="1:15" ht="43.95" customHeight="1" x14ac:dyDescent="0.3">
      <c r="A142" s="20"/>
      <c r="B142" s="42" t="str">
        <f t="shared" si="8"/>
        <v/>
      </c>
      <c r="C142" s="268"/>
      <c r="D142" s="269"/>
      <c r="E142" s="269"/>
      <c r="F142" s="270"/>
      <c r="G142" s="100"/>
      <c r="H142" s="101"/>
      <c r="I142" s="102"/>
      <c r="J142" s="102"/>
      <c r="K142" s="101"/>
      <c r="L142" s="49" t="str">
        <f t="shared" si="9"/>
        <v/>
      </c>
      <c r="M142" s="45"/>
      <c r="N142" s="46"/>
      <c r="O142" s="16"/>
    </row>
    <row r="143" spans="1:15" ht="43.95" customHeight="1" x14ac:dyDescent="0.3">
      <c r="A143" s="20"/>
      <c r="B143" s="42" t="str">
        <f t="shared" si="8"/>
        <v/>
      </c>
      <c r="C143" s="268"/>
      <c r="D143" s="269"/>
      <c r="E143" s="269"/>
      <c r="F143" s="270"/>
      <c r="G143" s="100"/>
      <c r="H143" s="101"/>
      <c r="I143" s="102"/>
      <c r="J143" s="102"/>
      <c r="K143" s="101"/>
      <c r="L143" s="49" t="str">
        <f t="shared" si="9"/>
        <v/>
      </c>
      <c r="M143" s="45"/>
      <c r="N143" s="46"/>
      <c r="O143" s="16"/>
    </row>
    <row r="144" spans="1:15" ht="43.95" customHeight="1" x14ac:dyDescent="0.3">
      <c r="A144" s="20"/>
      <c r="B144" s="42" t="str">
        <f t="shared" si="8"/>
        <v/>
      </c>
      <c r="C144" s="268"/>
      <c r="D144" s="269"/>
      <c r="E144" s="269"/>
      <c r="F144" s="270"/>
      <c r="G144" s="100"/>
      <c r="H144" s="101"/>
      <c r="I144" s="102"/>
      <c r="J144" s="102"/>
      <c r="K144" s="101"/>
      <c r="L144" s="49" t="str">
        <f t="shared" si="9"/>
        <v/>
      </c>
      <c r="M144" s="45"/>
      <c r="N144" s="46"/>
      <c r="O144" s="16"/>
    </row>
    <row r="145" spans="1:15" ht="43.95" customHeight="1" x14ac:dyDescent="0.3">
      <c r="A145" s="20"/>
      <c r="B145" s="42" t="str">
        <f t="shared" si="8"/>
        <v/>
      </c>
      <c r="C145" s="268"/>
      <c r="D145" s="269"/>
      <c r="E145" s="269"/>
      <c r="F145" s="270"/>
      <c r="G145" s="100"/>
      <c r="H145" s="101"/>
      <c r="I145" s="102"/>
      <c r="J145" s="102"/>
      <c r="K145" s="101"/>
      <c r="L145" s="49" t="str">
        <f t="shared" si="9"/>
        <v/>
      </c>
      <c r="M145" s="45"/>
      <c r="N145" s="46"/>
      <c r="O145" s="16"/>
    </row>
    <row r="146" spans="1:15" ht="43.95" customHeight="1" x14ac:dyDescent="0.3">
      <c r="A146" s="20"/>
      <c r="B146" s="42" t="str">
        <f t="shared" si="8"/>
        <v/>
      </c>
      <c r="C146" s="268"/>
      <c r="D146" s="269"/>
      <c r="E146" s="269"/>
      <c r="F146" s="270"/>
      <c r="G146" s="100"/>
      <c r="H146" s="101"/>
      <c r="I146" s="102"/>
      <c r="J146" s="102"/>
      <c r="K146" s="101"/>
      <c r="L146" s="49" t="str">
        <f t="shared" si="9"/>
        <v/>
      </c>
      <c r="M146" s="45"/>
      <c r="N146" s="46"/>
      <c r="O146" s="16"/>
    </row>
    <row r="147" spans="1:15" ht="43.95" customHeight="1" x14ac:dyDescent="0.3">
      <c r="A147" s="20"/>
      <c r="B147" s="42" t="str">
        <f t="shared" si="8"/>
        <v/>
      </c>
      <c r="C147" s="268"/>
      <c r="D147" s="269"/>
      <c r="E147" s="269"/>
      <c r="F147" s="270"/>
      <c r="G147" s="100"/>
      <c r="H147" s="101"/>
      <c r="I147" s="102"/>
      <c r="J147" s="102"/>
      <c r="K147" s="101"/>
      <c r="L147" s="49" t="str">
        <f t="shared" si="9"/>
        <v/>
      </c>
      <c r="M147" s="45"/>
      <c r="N147" s="46"/>
      <c r="O147" s="16"/>
    </row>
    <row r="148" spans="1:15" ht="43.95" customHeight="1" x14ac:dyDescent="0.3">
      <c r="A148" s="20"/>
      <c r="B148" s="42" t="str">
        <f t="shared" si="8"/>
        <v/>
      </c>
      <c r="C148" s="268"/>
      <c r="D148" s="269"/>
      <c r="E148" s="269"/>
      <c r="F148" s="270"/>
      <c r="G148" s="100"/>
      <c r="H148" s="101"/>
      <c r="I148" s="102"/>
      <c r="J148" s="102"/>
      <c r="K148" s="101"/>
      <c r="L148" s="49" t="str">
        <f t="shared" si="9"/>
        <v/>
      </c>
      <c r="M148" s="45"/>
      <c r="N148" s="46"/>
      <c r="O148" s="16"/>
    </row>
    <row r="149" spans="1:15" ht="43.95" customHeight="1" x14ac:dyDescent="0.3">
      <c r="A149" s="20"/>
      <c r="B149" s="42" t="str">
        <f t="shared" si="8"/>
        <v/>
      </c>
      <c r="C149" s="268"/>
      <c r="D149" s="269"/>
      <c r="E149" s="269"/>
      <c r="F149" s="270"/>
      <c r="G149" s="100"/>
      <c r="H149" s="101"/>
      <c r="I149" s="102"/>
      <c r="J149" s="102"/>
      <c r="K149" s="101"/>
      <c r="L149" s="49" t="str">
        <f t="shared" si="9"/>
        <v/>
      </c>
      <c r="M149" s="45"/>
      <c r="N149" s="46"/>
      <c r="O149" s="16"/>
    </row>
    <row r="150" spans="1:15" ht="43.95" customHeight="1" x14ac:dyDescent="0.3">
      <c r="A150" s="20"/>
      <c r="B150" s="42" t="str">
        <f t="shared" si="8"/>
        <v/>
      </c>
      <c r="C150" s="268"/>
      <c r="D150" s="269"/>
      <c r="E150" s="269"/>
      <c r="F150" s="270"/>
      <c r="G150" s="100"/>
      <c r="H150" s="101"/>
      <c r="I150" s="102"/>
      <c r="J150" s="102"/>
      <c r="K150" s="101"/>
      <c r="L150" s="49" t="str">
        <f t="shared" si="9"/>
        <v/>
      </c>
      <c r="M150" s="45"/>
      <c r="N150" s="46"/>
      <c r="O150" s="16"/>
    </row>
    <row r="151" spans="1:15" ht="43.95" customHeight="1" x14ac:dyDescent="0.3">
      <c r="A151" s="20"/>
      <c r="B151" s="42" t="str">
        <f t="shared" si="8"/>
        <v/>
      </c>
      <c r="C151" s="268"/>
      <c r="D151" s="269"/>
      <c r="E151" s="269"/>
      <c r="F151" s="270"/>
      <c r="G151" s="100"/>
      <c r="H151" s="101"/>
      <c r="I151" s="102"/>
      <c r="J151" s="102"/>
      <c r="K151" s="101"/>
      <c r="L151" s="49" t="str">
        <f t="shared" si="9"/>
        <v/>
      </c>
      <c r="M151" s="45"/>
      <c r="N151" s="46"/>
      <c r="O151" s="16"/>
    </row>
    <row r="152" spans="1:15" ht="43.95" customHeight="1" x14ac:dyDescent="0.3">
      <c r="A152" s="20"/>
      <c r="B152" s="42" t="str">
        <f t="shared" si="8"/>
        <v/>
      </c>
      <c r="C152" s="268"/>
      <c r="D152" s="269"/>
      <c r="E152" s="269"/>
      <c r="F152" s="270"/>
      <c r="G152" s="100"/>
      <c r="H152" s="101"/>
      <c r="I152" s="102"/>
      <c r="J152" s="102"/>
      <c r="K152" s="101"/>
      <c r="L152" s="49" t="str">
        <f t="shared" si="9"/>
        <v/>
      </c>
      <c r="M152" s="45"/>
      <c r="N152" s="46"/>
      <c r="O152" s="16"/>
    </row>
    <row r="153" spans="1:15" ht="43.95" customHeight="1" thickBot="1" x14ac:dyDescent="0.35">
      <c r="A153" s="26"/>
      <c r="B153" s="186" t="str">
        <f t="shared" si="8"/>
        <v/>
      </c>
      <c r="C153" s="273"/>
      <c r="D153" s="274"/>
      <c r="E153" s="274"/>
      <c r="F153" s="275"/>
      <c r="G153" s="194"/>
      <c r="H153" s="195"/>
      <c r="I153" s="196"/>
      <c r="J153" s="196"/>
      <c r="K153" s="195"/>
      <c r="L153" s="197" t="str">
        <f t="shared" si="9"/>
        <v/>
      </c>
      <c r="M153" s="198"/>
      <c r="N153" s="199"/>
      <c r="O153" s="16"/>
    </row>
  </sheetData>
  <sheetProtection password="B73B" sheet="1" objects="1" scenarios="1"/>
  <dataConsolidate/>
  <mergeCells count="152">
    <mergeCell ref="C149:F149"/>
    <mergeCell ref="C150:F150"/>
    <mergeCell ref="C151:F151"/>
    <mergeCell ref="C152:F152"/>
    <mergeCell ref="C153:F153"/>
    <mergeCell ref="C140:F140"/>
    <mergeCell ref="C141:F141"/>
    <mergeCell ref="C142:F142"/>
    <mergeCell ref="C143:F143"/>
    <mergeCell ref="C144:F144"/>
    <mergeCell ref="C145:F145"/>
    <mergeCell ref="C146:F146"/>
    <mergeCell ref="C147:F147"/>
    <mergeCell ref="C148:F148"/>
    <mergeCell ref="C131:F131"/>
    <mergeCell ref="C132:F132"/>
    <mergeCell ref="C133:F133"/>
    <mergeCell ref="C134:F134"/>
    <mergeCell ref="C135:F135"/>
    <mergeCell ref="C136:F136"/>
    <mergeCell ref="C137:F137"/>
    <mergeCell ref="C138:F138"/>
    <mergeCell ref="C139:F139"/>
    <mergeCell ref="C122:F122"/>
    <mergeCell ref="C123:F123"/>
    <mergeCell ref="C124:F124"/>
    <mergeCell ref="C125:F125"/>
    <mergeCell ref="C126:F126"/>
    <mergeCell ref="C127:F127"/>
    <mergeCell ref="C128:F128"/>
    <mergeCell ref="C129:F129"/>
    <mergeCell ref="C130:F130"/>
    <mergeCell ref="C113:F113"/>
    <mergeCell ref="C114:F114"/>
    <mergeCell ref="C115:F115"/>
    <mergeCell ref="C116:F116"/>
    <mergeCell ref="C117:F117"/>
    <mergeCell ref="C118:F118"/>
    <mergeCell ref="C119:F119"/>
    <mergeCell ref="C120:F120"/>
    <mergeCell ref="C121:F121"/>
    <mergeCell ref="C104:F104"/>
    <mergeCell ref="C105:F105"/>
    <mergeCell ref="C106:F106"/>
    <mergeCell ref="C107:F107"/>
    <mergeCell ref="C108:F108"/>
    <mergeCell ref="C109:F109"/>
    <mergeCell ref="C110:F110"/>
    <mergeCell ref="C111:F111"/>
    <mergeCell ref="C112:F112"/>
    <mergeCell ref="C43:F43"/>
    <mergeCell ref="C44:F44"/>
    <mergeCell ref="C38:F38"/>
    <mergeCell ref="C39:F39"/>
    <mergeCell ref="C40:F40"/>
    <mergeCell ref="C41:F41"/>
    <mergeCell ref="C42:F42"/>
    <mergeCell ref="C33:F33"/>
    <mergeCell ref="C34:F34"/>
    <mergeCell ref="C35:F35"/>
    <mergeCell ref="C36:F36"/>
    <mergeCell ref="C37:F37"/>
    <mergeCell ref="C28:F28"/>
    <mergeCell ref="C29:F29"/>
    <mergeCell ref="C30:F30"/>
    <mergeCell ref="C31:F31"/>
    <mergeCell ref="C32:F32"/>
    <mergeCell ref="C23:F23"/>
    <mergeCell ref="C24:F24"/>
    <mergeCell ref="C25:F25"/>
    <mergeCell ref="C26:F26"/>
    <mergeCell ref="C27:F27"/>
    <mergeCell ref="C18:F18"/>
    <mergeCell ref="C19:F19"/>
    <mergeCell ref="C20:F20"/>
    <mergeCell ref="C21:F21"/>
    <mergeCell ref="C22:F22"/>
    <mergeCell ref="C13:F13"/>
    <mergeCell ref="C14:F14"/>
    <mergeCell ref="C15:F15"/>
    <mergeCell ref="C16:F16"/>
    <mergeCell ref="C17:F17"/>
    <mergeCell ref="C8:F8"/>
    <mergeCell ref="C9:F9"/>
    <mergeCell ref="C10:F10"/>
    <mergeCell ref="C11:F11"/>
    <mergeCell ref="C12:F12"/>
    <mergeCell ref="C91:F91"/>
    <mergeCell ref="C92:F92"/>
    <mergeCell ref="C93:F93"/>
    <mergeCell ref="C94:F94"/>
    <mergeCell ref="C86:F86"/>
    <mergeCell ref="C87:F87"/>
    <mergeCell ref="C88:F88"/>
    <mergeCell ref="C89:F89"/>
    <mergeCell ref="C90:F90"/>
    <mergeCell ref="C81:F81"/>
    <mergeCell ref="C82:F82"/>
    <mergeCell ref="C83:F83"/>
    <mergeCell ref="C84:F84"/>
    <mergeCell ref="C85:F85"/>
    <mergeCell ref="C76:F76"/>
    <mergeCell ref="C77:F77"/>
    <mergeCell ref="C78:F78"/>
    <mergeCell ref="C79:F79"/>
    <mergeCell ref="C80:F80"/>
    <mergeCell ref="C98:F98"/>
    <mergeCell ref="C95:F95"/>
    <mergeCell ref="C96:F96"/>
    <mergeCell ref="C97:F97"/>
    <mergeCell ref="C99:F99"/>
    <mergeCell ref="C100:F100"/>
    <mergeCell ref="C101:F101"/>
    <mergeCell ref="C102:F102"/>
    <mergeCell ref="C103:F103"/>
    <mergeCell ref="C71:F71"/>
    <mergeCell ref="C72:F72"/>
    <mergeCell ref="C73:F73"/>
    <mergeCell ref="C74:F74"/>
    <mergeCell ref="C75:F75"/>
    <mergeCell ref="B2:N2"/>
    <mergeCell ref="C63:F63"/>
    <mergeCell ref="C64:F64"/>
    <mergeCell ref="C3:F3"/>
    <mergeCell ref="C47:F47"/>
    <mergeCell ref="C48:F48"/>
    <mergeCell ref="C49:F49"/>
    <mergeCell ref="C50:F50"/>
    <mergeCell ref="C51:F51"/>
    <mergeCell ref="C4:F4"/>
    <mergeCell ref="C5:F5"/>
    <mergeCell ref="C6:F6"/>
    <mergeCell ref="C7:F7"/>
    <mergeCell ref="C45:F45"/>
    <mergeCell ref="C56:F56"/>
    <mergeCell ref="C57:F57"/>
    <mergeCell ref="C46:F46"/>
    <mergeCell ref="C69:F69"/>
    <mergeCell ref="C70:F70"/>
    <mergeCell ref="C65:F65"/>
    <mergeCell ref="C66:F66"/>
    <mergeCell ref="C67:F67"/>
    <mergeCell ref="C68:F68"/>
    <mergeCell ref="C52:F52"/>
    <mergeCell ref="C53:F53"/>
    <mergeCell ref="C54:F54"/>
    <mergeCell ref="C55:F55"/>
    <mergeCell ref="C61:F61"/>
    <mergeCell ref="C62:F62"/>
    <mergeCell ref="C58:F58"/>
    <mergeCell ref="C59:F59"/>
    <mergeCell ref="C60:F60"/>
  </mergeCells>
  <dataValidations count="1">
    <dataValidation type="list" allowBlank="1" showInputMessage="1" showErrorMessage="1" sqref="C4:F153">
      <formula1>fs_non_led</formula1>
    </dataValidation>
  </dataValidations>
  <pageMargins left="0.7" right="0.7" top="0.75" bottom="0.75" header="0.3" footer="0.3"/>
  <pageSetup paperSize="9" orientation="landscape" verticalDpi="0"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53"/>
  <sheetViews>
    <sheetView zoomScaleNormal="100" zoomScalePageLayoutView="115" workbookViewId="0">
      <selection activeCell="J13" sqref="J13"/>
    </sheetView>
  </sheetViews>
  <sheetFormatPr defaultRowHeight="14.4" x14ac:dyDescent="0.3"/>
  <cols>
    <col min="1" max="1" width="0.6640625" customWidth="1"/>
    <col min="2" max="2" width="3.88671875" bestFit="1" customWidth="1"/>
    <col min="3" max="3" width="10.33203125" customWidth="1"/>
    <col min="4" max="7" width="8.109375" customWidth="1"/>
    <col min="8" max="8" width="10.44140625" customWidth="1"/>
    <col min="9" max="9" width="7.5546875" customWidth="1"/>
    <col min="10" max="10" width="11.5546875" customWidth="1"/>
    <col min="11" max="12" width="11.109375" customWidth="1"/>
    <col min="13" max="13" width="10.109375" customWidth="1"/>
    <col min="15" max="15" width="5" customWidth="1"/>
    <col min="16" max="16" width="0.88671875" customWidth="1"/>
    <col min="17" max="17" width="12.6640625" customWidth="1"/>
  </cols>
  <sheetData>
    <row r="1" spans="1:17" ht="15" thickBot="1" x14ac:dyDescent="0.35">
      <c r="A1" s="16"/>
      <c r="B1" s="16"/>
      <c r="C1" s="16"/>
      <c r="D1" s="16"/>
      <c r="E1" s="16"/>
      <c r="F1" s="16"/>
      <c r="G1" s="16"/>
      <c r="H1" s="16"/>
      <c r="I1" s="16"/>
      <c r="J1" s="16"/>
      <c r="K1" s="16"/>
      <c r="L1" s="16"/>
      <c r="M1" s="16"/>
      <c r="N1" s="16"/>
      <c r="O1" s="16"/>
      <c r="P1" s="16"/>
    </row>
    <row r="2" spans="1:17" ht="15.6" x14ac:dyDescent="0.3">
      <c r="A2" s="16"/>
      <c r="B2" s="250" t="s">
        <v>178</v>
      </c>
      <c r="C2" s="251"/>
      <c r="D2" s="251"/>
      <c r="E2" s="251"/>
      <c r="F2" s="251"/>
      <c r="G2" s="251"/>
      <c r="H2" s="251"/>
      <c r="I2" s="251"/>
      <c r="J2" s="251"/>
      <c r="K2" s="251"/>
      <c r="L2" s="251"/>
      <c r="M2" s="251"/>
      <c r="N2" s="251"/>
      <c r="O2" s="252"/>
      <c r="P2" s="16"/>
    </row>
    <row r="3" spans="1:17" ht="69" x14ac:dyDescent="0.3">
      <c r="A3" s="16"/>
      <c r="B3" s="37" t="s">
        <v>18</v>
      </c>
      <c r="C3" s="193" t="s">
        <v>25</v>
      </c>
      <c r="D3" s="277" t="s">
        <v>26</v>
      </c>
      <c r="E3" s="278"/>
      <c r="F3" s="278"/>
      <c r="G3" s="279"/>
      <c r="H3" s="192" t="s">
        <v>24</v>
      </c>
      <c r="I3" s="38" t="s">
        <v>21</v>
      </c>
      <c r="J3" s="192" t="s">
        <v>38</v>
      </c>
      <c r="K3" s="192" t="s">
        <v>193</v>
      </c>
      <c r="L3" s="192" t="s">
        <v>165</v>
      </c>
      <c r="M3" s="192" t="s">
        <v>166</v>
      </c>
      <c r="N3" s="192" t="s">
        <v>27</v>
      </c>
      <c r="O3" s="178" t="s">
        <v>77</v>
      </c>
      <c r="P3" s="16"/>
    </row>
    <row r="4" spans="1:17" ht="30" customHeight="1" x14ac:dyDescent="0.3">
      <c r="A4" s="16"/>
      <c r="B4" s="42" t="str">
        <f>IF('Συμβατικά ΦΣ'!B4&lt;&gt;"",'Συμβατικά ΦΣ'!B4,"")</f>
        <v/>
      </c>
      <c r="C4" s="43" t="str">
        <f>IF(B4&lt;&gt;"",'Συμβατικά ΦΣ'!G4 &amp; " -" &amp; 'Συμβατικά ΦΣ'!I4 &amp; "W","")</f>
        <v/>
      </c>
      <c r="D4" s="276"/>
      <c r="E4" s="276"/>
      <c r="F4" s="276"/>
      <c r="G4" s="276"/>
      <c r="H4" s="104"/>
      <c r="I4" s="44" t="str">
        <f>IF(B4&lt;&gt;"",'Συμβατικά ΦΣ'!H4,"")</f>
        <v/>
      </c>
      <c r="J4" s="44" t="str">
        <f>IF(C4&lt;&gt;"",ROUND('Γενικά Δεδομένα'!$I$14*I4,0),"")</f>
        <v/>
      </c>
      <c r="K4" s="105"/>
      <c r="L4" s="105"/>
      <c r="M4" s="15" t="str">
        <f>IF(K4&lt;&gt;"",ROUND(L4/K4,2),"")</f>
        <v/>
      </c>
      <c r="N4" s="15" t="str">
        <f>IF(D4&lt;&gt;"",SUMIF(fs_led,'Νέα ΦΣ'!D4,Βοήθεια!$E$39:$E$74),"")</f>
        <v/>
      </c>
      <c r="O4" s="106"/>
      <c r="P4" s="16"/>
    </row>
    <row r="5" spans="1:17" ht="30" customHeight="1" x14ac:dyDescent="0.3">
      <c r="A5" s="16"/>
      <c r="B5" s="42" t="str">
        <f>IF('Συμβατικά ΦΣ'!B5&lt;&gt;"",'Συμβατικά ΦΣ'!B5,"")</f>
        <v/>
      </c>
      <c r="C5" s="43" t="str">
        <f>IF(B5&lt;&gt;"",'Συμβατικά ΦΣ'!G5 &amp; " -" &amp; 'Συμβατικά ΦΣ'!I5 &amp; "W","")</f>
        <v/>
      </c>
      <c r="D5" s="276"/>
      <c r="E5" s="276"/>
      <c r="F5" s="276"/>
      <c r="G5" s="276"/>
      <c r="H5" s="104"/>
      <c r="I5" s="44" t="str">
        <f>IF(B5&lt;&gt;"",'Συμβατικά ΦΣ'!H5,"")</f>
        <v/>
      </c>
      <c r="J5" s="44" t="str">
        <f>IF(C5&lt;&gt;"",ROUND('Γενικά Δεδομένα'!$I$14*I5,0),"")</f>
        <v/>
      </c>
      <c r="K5" s="105"/>
      <c r="L5" s="105"/>
      <c r="M5" s="15" t="str">
        <f t="shared" ref="M5:M103" si="0">IF(K5&lt;&gt;"",ROUND(L5/K5,2),"")</f>
        <v/>
      </c>
      <c r="N5" s="15" t="str">
        <f>IF(D5&lt;&gt;"",SUMIF(fs_led,'Νέα ΦΣ'!D5,Βοήθεια!$E$39:$E$74),"")</f>
        <v/>
      </c>
      <c r="O5" s="106"/>
      <c r="P5" s="16"/>
    </row>
    <row r="6" spans="1:17" ht="30" customHeight="1" x14ac:dyDescent="0.3">
      <c r="A6" s="16"/>
      <c r="B6" s="42" t="str">
        <f>IF('Συμβατικά ΦΣ'!B6&lt;&gt;"",'Συμβατικά ΦΣ'!B6,"")</f>
        <v/>
      </c>
      <c r="C6" s="43" t="str">
        <f>IF(B6&lt;&gt;"",'Συμβατικά ΦΣ'!G6 &amp; " -" &amp; 'Συμβατικά ΦΣ'!I6 &amp; "W","")</f>
        <v/>
      </c>
      <c r="D6" s="276"/>
      <c r="E6" s="276"/>
      <c r="F6" s="276"/>
      <c r="G6" s="276"/>
      <c r="H6" s="104"/>
      <c r="I6" s="44" t="str">
        <f>IF(B6&lt;&gt;"",'Συμβατικά ΦΣ'!H6,"")</f>
        <v/>
      </c>
      <c r="J6" s="44" t="str">
        <f>IF(C6&lt;&gt;"",ROUND('Γενικά Δεδομένα'!$I$14*I6,0),"")</f>
        <v/>
      </c>
      <c r="K6" s="105"/>
      <c r="L6" s="105"/>
      <c r="M6" s="15" t="str">
        <f t="shared" si="0"/>
        <v/>
      </c>
      <c r="N6" s="15" t="str">
        <f>IF(D6&lt;&gt;"",SUMIF(fs_led,'Νέα ΦΣ'!D6,Βοήθεια!$E$39:$E$74),"")</f>
        <v/>
      </c>
      <c r="O6" s="106"/>
      <c r="P6" s="16"/>
    </row>
    <row r="7" spans="1:17" ht="30" customHeight="1" x14ac:dyDescent="0.3">
      <c r="A7" s="16"/>
      <c r="B7" s="42" t="str">
        <f>IF('Συμβατικά ΦΣ'!B7&lt;&gt;"",'Συμβατικά ΦΣ'!B7,"")</f>
        <v/>
      </c>
      <c r="C7" s="43" t="str">
        <f>IF(B7&lt;&gt;"",'Συμβατικά ΦΣ'!G7 &amp; " -" &amp; 'Συμβατικά ΦΣ'!I7 &amp; "W","")</f>
        <v/>
      </c>
      <c r="D7" s="276"/>
      <c r="E7" s="276"/>
      <c r="F7" s="276"/>
      <c r="G7" s="276"/>
      <c r="H7" s="104"/>
      <c r="I7" s="44" t="str">
        <f>IF(B7&lt;&gt;"",'Συμβατικά ΦΣ'!H7,"")</f>
        <v/>
      </c>
      <c r="J7" s="44" t="str">
        <f>IF(C7&lt;&gt;"",ROUND('Γενικά Δεδομένα'!$I$14*I7,0),"")</f>
        <v/>
      </c>
      <c r="K7" s="105"/>
      <c r="L7" s="105"/>
      <c r="M7" s="15" t="str">
        <f t="shared" si="0"/>
        <v/>
      </c>
      <c r="N7" s="15" t="str">
        <f>IF(D7&lt;&gt;"",SUMIF(fs_led,'Νέα ΦΣ'!D7,Βοήθεια!$E$39:$E$74),"")</f>
        <v/>
      </c>
      <c r="O7" s="106"/>
      <c r="P7" s="16"/>
    </row>
    <row r="8" spans="1:17" ht="30" customHeight="1" x14ac:dyDescent="0.3">
      <c r="A8" s="16"/>
      <c r="B8" s="42" t="str">
        <f>IF('Συμβατικά ΦΣ'!B8&lt;&gt;"",'Συμβατικά ΦΣ'!B8,"")</f>
        <v/>
      </c>
      <c r="C8" s="43" t="str">
        <f>IF(B8&lt;&gt;"",'Συμβατικά ΦΣ'!G8 &amp; " -" &amp; 'Συμβατικά ΦΣ'!I8 &amp; "W","")</f>
        <v/>
      </c>
      <c r="D8" s="276"/>
      <c r="E8" s="276"/>
      <c r="F8" s="276"/>
      <c r="G8" s="276"/>
      <c r="H8" s="104"/>
      <c r="I8" s="44" t="str">
        <f>IF(B8&lt;&gt;"",'Συμβατικά ΦΣ'!H8,"")</f>
        <v/>
      </c>
      <c r="J8" s="44" t="str">
        <f>IF(C8&lt;&gt;"",ROUND('Γενικά Δεδομένα'!$I$14*I8,0),"")</f>
        <v/>
      </c>
      <c r="K8" s="105"/>
      <c r="L8" s="105"/>
      <c r="M8" s="15" t="str">
        <f t="shared" si="0"/>
        <v/>
      </c>
      <c r="N8" s="15" t="str">
        <f>IF(D8&lt;&gt;"",SUMIF(fs_led,'Νέα ΦΣ'!D8,Βοήθεια!$E$39:$E$74),"")</f>
        <v/>
      </c>
      <c r="O8" s="106"/>
      <c r="P8" s="16"/>
      <c r="Q8" s="7"/>
    </row>
    <row r="9" spans="1:17" ht="30" customHeight="1" x14ac:dyDescent="0.3">
      <c r="A9" s="16"/>
      <c r="B9" s="42" t="str">
        <f>IF('Συμβατικά ΦΣ'!B9&lt;&gt;"",'Συμβατικά ΦΣ'!B9,"")</f>
        <v/>
      </c>
      <c r="C9" s="43" t="str">
        <f>IF(B9&lt;&gt;"",'Συμβατικά ΦΣ'!G9 &amp; " -" &amp; 'Συμβατικά ΦΣ'!I9 &amp; "W","")</f>
        <v/>
      </c>
      <c r="D9" s="276"/>
      <c r="E9" s="276"/>
      <c r="F9" s="276"/>
      <c r="G9" s="276"/>
      <c r="H9" s="104"/>
      <c r="I9" s="44" t="str">
        <f>IF(B9&lt;&gt;"",'Συμβατικά ΦΣ'!H9,"")</f>
        <v/>
      </c>
      <c r="J9" s="44" t="str">
        <f>IF(C9&lt;&gt;"",ROUND('Γενικά Δεδομένα'!$I$14*I9,0),"")</f>
        <v/>
      </c>
      <c r="K9" s="105"/>
      <c r="L9" s="105"/>
      <c r="M9" s="15" t="str">
        <f t="shared" si="0"/>
        <v/>
      </c>
      <c r="N9" s="15" t="str">
        <f>IF(D9&lt;&gt;"",SUMIF(fs_led,'Νέα ΦΣ'!D9,Βοήθεια!$E$39:$E$74),"")</f>
        <v/>
      </c>
      <c r="O9" s="106"/>
      <c r="P9" s="16"/>
    </row>
    <row r="10" spans="1:17" ht="30" customHeight="1" x14ac:dyDescent="0.3">
      <c r="A10" s="16"/>
      <c r="B10" s="42" t="str">
        <f>IF('Συμβατικά ΦΣ'!B10&lt;&gt;"",'Συμβατικά ΦΣ'!B10,"")</f>
        <v/>
      </c>
      <c r="C10" s="43" t="str">
        <f>IF(B10&lt;&gt;"",'Συμβατικά ΦΣ'!G10 &amp; " -" &amp; 'Συμβατικά ΦΣ'!I10 &amp; "W","")</f>
        <v/>
      </c>
      <c r="D10" s="276"/>
      <c r="E10" s="276"/>
      <c r="F10" s="276"/>
      <c r="G10" s="276"/>
      <c r="H10" s="104"/>
      <c r="I10" s="44" t="str">
        <f>IF(B10&lt;&gt;"",'Συμβατικά ΦΣ'!H10,"")</f>
        <v/>
      </c>
      <c r="J10" s="44" t="str">
        <f>IF(C10&lt;&gt;"",ROUND('Γενικά Δεδομένα'!$I$14*I10,0),"")</f>
        <v/>
      </c>
      <c r="K10" s="105"/>
      <c r="L10" s="105"/>
      <c r="M10" s="15" t="str">
        <f t="shared" si="0"/>
        <v/>
      </c>
      <c r="N10" s="15" t="str">
        <f>IF(D10&lt;&gt;"",SUMIF(fs_led,'Νέα ΦΣ'!D10,Βοήθεια!$E$39:$E$74),"")</f>
        <v/>
      </c>
      <c r="O10" s="106"/>
      <c r="P10" s="16"/>
    </row>
    <row r="11" spans="1:17" ht="30" customHeight="1" x14ac:dyDescent="0.3">
      <c r="A11" s="16"/>
      <c r="B11" s="42" t="str">
        <f>IF('Συμβατικά ΦΣ'!B11&lt;&gt;"",'Συμβατικά ΦΣ'!B11,"")</f>
        <v/>
      </c>
      <c r="C11" s="43" t="str">
        <f>IF(B11&lt;&gt;"",'Συμβατικά ΦΣ'!G11 &amp; " -" &amp; 'Συμβατικά ΦΣ'!I11 &amp; "W","")</f>
        <v/>
      </c>
      <c r="D11" s="276"/>
      <c r="E11" s="276"/>
      <c r="F11" s="276"/>
      <c r="G11" s="276"/>
      <c r="H11" s="104"/>
      <c r="I11" s="44" t="str">
        <f>IF(B11&lt;&gt;"",'Συμβατικά ΦΣ'!H11,"")</f>
        <v/>
      </c>
      <c r="J11" s="44" t="str">
        <f>IF(C11&lt;&gt;"",ROUND('Γενικά Δεδομένα'!$I$14*I11,0),"")</f>
        <v/>
      </c>
      <c r="K11" s="105"/>
      <c r="L11" s="105"/>
      <c r="M11" s="15" t="str">
        <f t="shared" si="0"/>
        <v/>
      </c>
      <c r="N11" s="15" t="str">
        <f>IF(D11&lt;&gt;"",SUMIF(fs_led,'Νέα ΦΣ'!D11,Βοήθεια!$E$39:$E$74),"")</f>
        <v/>
      </c>
      <c r="O11" s="106"/>
      <c r="P11" s="16"/>
    </row>
    <row r="12" spans="1:17" ht="30" customHeight="1" x14ac:dyDescent="0.3">
      <c r="A12" s="16"/>
      <c r="B12" s="42" t="str">
        <f>IF('Συμβατικά ΦΣ'!B12&lt;&gt;"",'Συμβατικά ΦΣ'!B12,"")</f>
        <v/>
      </c>
      <c r="C12" s="43" t="str">
        <f>IF(B12&lt;&gt;"",'Συμβατικά ΦΣ'!G12 &amp; " -" &amp; 'Συμβατικά ΦΣ'!I12 &amp; "W","")</f>
        <v/>
      </c>
      <c r="D12" s="276"/>
      <c r="E12" s="276"/>
      <c r="F12" s="276"/>
      <c r="G12" s="276"/>
      <c r="H12" s="104"/>
      <c r="I12" s="44" t="str">
        <f>IF(B12&lt;&gt;"",'Συμβατικά ΦΣ'!H12,"")</f>
        <v/>
      </c>
      <c r="J12" s="44" t="str">
        <f>IF(C12&lt;&gt;"",ROUND('Γενικά Δεδομένα'!$I$14*I12,0),"")</f>
        <v/>
      </c>
      <c r="K12" s="105"/>
      <c r="L12" s="105"/>
      <c r="M12" s="15" t="str">
        <f t="shared" si="0"/>
        <v/>
      </c>
      <c r="N12" s="15" t="str">
        <f>IF(D12&lt;&gt;"",SUMIF(fs_led,'Νέα ΦΣ'!D12,Βοήθεια!$E$39:$E$74),"")</f>
        <v/>
      </c>
      <c r="O12" s="106"/>
      <c r="P12" s="16"/>
    </row>
    <row r="13" spans="1:17" ht="30" customHeight="1" x14ac:dyDescent="0.3">
      <c r="A13" s="16"/>
      <c r="B13" s="42" t="str">
        <f>IF('Συμβατικά ΦΣ'!B13&lt;&gt;"",'Συμβατικά ΦΣ'!B13,"")</f>
        <v/>
      </c>
      <c r="C13" s="43" t="str">
        <f>IF(B13&lt;&gt;"",'Συμβατικά ΦΣ'!G13 &amp; " -" &amp; 'Συμβατικά ΦΣ'!I13 &amp; "W","")</f>
        <v/>
      </c>
      <c r="D13" s="276"/>
      <c r="E13" s="276"/>
      <c r="F13" s="276"/>
      <c r="G13" s="276"/>
      <c r="H13" s="104"/>
      <c r="I13" s="44" t="str">
        <f>IF(B13&lt;&gt;"",'Συμβατικά ΦΣ'!H13,"")</f>
        <v/>
      </c>
      <c r="J13" s="44" t="str">
        <f>IF(C13&lt;&gt;"",ROUND('Γενικά Δεδομένα'!$I$14*I13,0),"")</f>
        <v/>
      </c>
      <c r="K13" s="105"/>
      <c r="L13" s="105"/>
      <c r="M13" s="15" t="str">
        <f t="shared" si="0"/>
        <v/>
      </c>
      <c r="N13" s="15" t="str">
        <f>IF(D13&lt;&gt;"",SUMIF(fs_led,'Νέα ΦΣ'!D13,Βοήθεια!$E$39:$E$74),"")</f>
        <v/>
      </c>
      <c r="O13" s="106"/>
      <c r="P13" s="16"/>
    </row>
    <row r="14" spans="1:17" ht="30" customHeight="1" x14ac:dyDescent="0.3">
      <c r="A14" s="16"/>
      <c r="B14" s="42" t="str">
        <f>IF('Συμβατικά ΦΣ'!B14&lt;&gt;"",'Συμβατικά ΦΣ'!B14,"")</f>
        <v/>
      </c>
      <c r="C14" s="43" t="str">
        <f>IF(B14&lt;&gt;"",'Συμβατικά ΦΣ'!G14 &amp; " -" &amp; 'Συμβατικά ΦΣ'!I14 &amp; "W","")</f>
        <v/>
      </c>
      <c r="D14" s="276"/>
      <c r="E14" s="276"/>
      <c r="F14" s="276"/>
      <c r="G14" s="276"/>
      <c r="H14" s="104"/>
      <c r="I14" s="44" t="str">
        <f>IF(B14&lt;&gt;"",'Συμβατικά ΦΣ'!H14,"")</f>
        <v/>
      </c>
      <c r="J14" s="44" t="str">
        <f>IF(C14&lt;&gt;"",ROUND('Γενικά Δεδομένα'!$I$14*I14,0),"")</f>
        <v/>
      </c>
      <c r="K14" s="105"/>
      <c r="L14" s="105"/>
      <c r="M14" s="15" t="str">
        <f t="shared" si="0"/>
        <v/>
      </c>
      <c r="N14" s="15" t="str">
        <f>IF(D14&lt;&gt;"",SUMIF(fs_led,'Νέα ΦΣ'!D14,Βοήθεια!$E$39:$E$74),"")</f>
        <v/>
      </c>
      <c r="O14" s="106"/>
      <c r="P14" s="16"/>
    </row>
    <row r="15" spans="1:17" ht="30" customHeight="1" x14ac:dyDescent="0.3">
      <c r="A15" s="16"/>
      <c r="B15" s="42" t="str">
        <f>IF('Συμβατικά ΦΣ'!B15&lt;&gt;"",'Συμβατικά ΦΣ'!B15,"")</f>
        <v/>
      </c>
      <c r="C15" s="43" t="str">
        <f>IF(B15&lt;&gt;"",'Συμβατικά ΦΣ'!G15 &amp; " -" &amp; 'Συμβατικά ΦΣ'!I15 &amp; "W","")</f>
        <v/>
      </c>
      <c r="D15" s="276"/>
      <c r="E15" s="276"/>
      <c r="F15" s="276"/>
      <c r="G15" s="276"/>
      <c r="H15" s="104"/>
      <c r="I15" s="44" t="str">
        <f>IF(B15&lt;&gt;"",'Συμβατικά ΦΣ'!H15,"")</f>
        <v/>
      </c>
      <c r="J15" s="44" t="str">
        <f>IF(C15&lt;&gt;"",ROUND('Γενικά Δεδομένα'!$I$14*I15,0),"")</f>
        <v/>
      </c>
      <c r="K15" s="105"/>
      <c r="L15" s="105"/>
      <c r="M15" s="15" t="str">
        <f t="shared" si="0"/>
        <v/>
      </c>
      <c r="N15" s="15" t="str">
        <f>IF(D15&lt;&gt;"",SUMIF(fs_led,'Νέα ΦΣ'!D15,Βοήθεια!$E$39:$E$74),"")</f>
        <v/>
      </c>
      <c r="O15" s="106"/>
      <c r="P15" s="16"/>
    </row>
    <row r="16" spans="1:17" ht="30" customHeight="1" x14ac:dyDescent="0.3">
      <c r="A16" s="16"/>
      <c r="B16" s="42" t="str">
        <f>IF('Συμβατικά ΦΣ'!B16&lt;&gt;"",'Συμβατικά ΦΣ'!B16,"")</f>
        <v/>
      </c>
      <c r="C16" s="43" t="str">
        <f>IF(B16&lt;&gt;"",'Συμβατικά ΦΣ'!G16 &amp; " -" &amp; 'Συμβατικά ΦΣ'!I16 &amp; "W","")</f>
        <v/>
      </c>
      <c r="D16" s="276"/>
      <c r="E16" s="276"/>
      <c r="F16" s="276"/>
      <c r="G16" s="276"/>
      <c r="H16" s="104"/>
      <c r="I16" s="44" t="str">
        <f>IF(B16&lt;&gt;"",'Συμβατικά ΦΣ'!H16,"")</f>
        <v/>
      </c>
      <c r="J16" s="44" t="str">
        <f>IF(C16&lt;&gt;"",ROUND('Γενικά Δεδομένα'!$I$14*I16,0),"")</f>
        <v/>
      </c>
      <c r="K16" s="105"/>
      <c r="L16" s="105"/>
      <c r="M16" s="15" t="str">
        <f t="shared" si="0"/>
        <v/>
      </c>
      <c r="N16" s="15" t="str">
        <f>IF(D16&lt;&gt;"",SUMIF(fs_led,'Νέα ΦΣ'!D16,Βοήθεια!$E$39:$E$74),"")</f>
        <v/>
      </c>
      <c r="O16" s="106"/>
      <c r="P16" s="16"/>
    </row>
    <row r="17" spans="1:16" ht="30" customHeight="1" x14ac:dyDescent="0.3">
      <c r="A17" s="16"/>
      <c r="B17" s="42" t="str">
        <f>IF('Συμβατικά ΦΣ'!B17&lt;&gt;"",'Συμβατικά ΦΣ'!B17,"")</f>
        <v/>
      </c>
      <c r="C17" s="43" t="str">
        <f>IF(B17&lt;&gt;"",'Συμβατικά ΦΣ'!G17 &amp; " -" &amp; 'Συμβατικά ΦΣ'!I17 &amp; "W","")</f>
        <v/>
      </c>
      <c r="D17" s="276"/>
      <c r="E17" s="276"/>
      <c r="F17" s="276"/>
      <c r="G17" s="276"/>
      <c r="H17" s="104"/>
      <c r="I17" s="44" t="str">
        <f>IF(B17&lt;&gt;"",'Συμβατικά ΦΣ'!H17,"")</f>
        <v/>
      </c>
      <c r="J17" s="44" t="str">
        <f>IF(C17&lt;&gt;"",ROUND('Γενικά Δεδομένα'!$I$14*I17,0),"")</f>
        <v/>
      </c>
      <c r="K17" s="105"/>
      <c r="L17" s="105"/>
      <c r="M17" s="15" t="str">
        <f t="shared" si="0"/>
        <v/>
      </c>
      <c r="N17" s="15" t="str">
        <f>IF(D17&lt;&gt;"",SUMIF(fs_led,'Νέα ΦΣ'!D17,Βοήθεια!$E$39:$E$74),"")</f>
        <v/>
      </c>
      <c r="O17" s="106"/>
      <c r="P17" s="16"/>
    </row>
    <row r="18" spans="1:16" ht="30" customHeight="1" x14ac:dyDescent="0.3">
      <c r="A18" s="16"/>
      <c r="B18" s="42" t="str">
        <f>IF('Συμβατικά ΦΣ'!B18&lt;&gt;"",'Συμβατικά ΦΣ'!B18,"")</f>
        <v/>
      </c>
      <c r="C18" s="43" t="str">
        <f>IF(B18&lt;&gt;"",'Συμβατικά ΦΣ'!G18 &amp; " -" &amp; 'Συμβατικά ΦΣ'!I18 &amp; "W","")</f>
        <v/>
      </c>
      <c r="D18" s="276"/>
      <c r="E18" s="276"/>
      <c r="F18" s="276"/>
      <c r="G18" s="276"/>
      <c r="H18" s="104"/>
      <c r="I18" s="44" t="str">
        <f>IF(B18&lt;&gt;"",'Συμβατικά ΦΣ'!H18,"")</f>
        <v/>
      </c>
      <c r="J18" s="44" t="str">
        <f>IF(C18&lt;&gt;"",ROUND('Γενικά Δεδομένα'!$I$14*I18,0),"")</f>
        <v/>
      </c>
      <c r="K18" s="105"/>
      <c r="L18" s="105"/>
      <c r="M18" s="15" t="str">
        <f t="shared" si="0"/>
        <v/>
      </c>
      <c r="N18" s="15" t="str">
        <f>IF(D18&lt;&gt;"",SUMIF(fs_led,'Νέα ΦΣ'!D18,Βοήθεια!$E$39:$E$74),"")</f>
        <v/>
      </c>
      <c r="O18" s="106"/>
      <c r="P18" s="16"/>
    </row>
    <row r="19" spans="1:16" ht="30" customHeight="1" x14ac:dyDescent="0.3">
      <c r="A19" s="16"/>
      <c r="B19" s="42" t="str">
        <f>IF('Συμβατικά ΦΣ'!B19&lt;&gt;"",'Συμβατικά ΦΣ'!B19,"")</f>
        <v/>
      </c>
      <c r="C19" s="43" t="str">
        <f>IF(B19&lt;&gt;"",'Συμβατικά ΦΣ'!G19 &amp; " -" &amp; 'Συμβατικά ΦΣ'!I19 &amp; "W","")</f>
        <v/>
      </c>
      <c r="D19" s="276"/>
      <c r="E19" s="276"/>
      <c r="F19" s="276"/>
      <c r="G19" s="276"/>
      <c r="H19" s="104"/>
      <c r="I19" s="44" t="str">
        <f>IF(B19&lt;&gt;"",'Συμβατικά ΦΣ'!H19,"")</f>
        <v/>
      </c>
      <c r="J19" s="44" t="str">
        <f>IF(C19&lt;&gt;"",ROUND('Γενικά Δεδομένα'!$I$14*I19,0),"")</f>
        <v/>
      </c>
      <c r="K19" s="105"/>
      <c r="L19" s="105"/>
      <c r="M19" s="15" t="str">
        <f t="shared" si="0"/>
        <v/>
      </c>
      <c r="N19" s="15" t="str">
        <f>IF(D19&lt;&gt;"",SUMIF(fs_led,'Νέα ΦΣ'!D19,Βοήθεια!$E$39:$E$74),"")</f>
        <v/>
      </c>
      <c r="O19" s="106"/>
      <c r="P19" s="16"/>
    </row>
    <row r="20" spans="1:16" ht="30" customHeight="1" x14ac:dyDescent="0.3">
      <c r="A20" s="16"/>
      <c r="B20" s="42" t="str">
        <f>IF('Συμβατικά ΦΣ'!B20&lt;&gt;"",'Συμβατικά ΦΣ'!B20,"")</f>
        <v/>
      </c>
      <c r="C20" s="43" t="str">
        <f>IF(B20&lt;&gt;"",'Συμβατικά ΦΣ'!G20 &amp; " -" &amp; 'Συμβατικά ΦΣ'!I20 &amp; "W","")</f>
        <v/>
      </c>
      <c r="D20" s="276"/>
      <c r="E20" s="276"/>
      <c r="F20" s="276"/>
      <c r="G20" s="276"/>
      <c r="H20" s="104"/>
      <c r="I20" s="44" t="str">
        <f>IF(B20&lt;&gt;"",'Συμβατικά ΦΣ'!H20,"")</f>
        <v/>
      </c>
      <c r="J20" s="44" t="str">
        <f>IF(C20&lt;&gt;"",ROUND('Γενικά Δεδομένα'!$I$14*I20,0),"")</f>
        <v/>
      </c>
      <c r="K20" s="105"/>
      <c r="L20" s="105"/>
      <c r="M20" s="15" t="str">
        <f t="shared" si="0"/>
        <v/>
      </c>
      <c r="N20" s="15" t="str">
        <f>IF(D20&lt;&gt;"",SUMIF(fs_led,'Νέα ΦΣ'!D20,Βοήθεια!$E$39:$E$74),"")</f>
        <v/>
      </c>
      <c r="O20" s="106"/>
      <c r="P20" s="16"/>
    </row>
    <row r="21" spans="1:16" ht="30" customHeight="1" x14ac:dyDescent="0.3">
      <c r="A21" s="16"/>
      <c r="B21" s="42" t="str">
        <f>IF('Συμβατικά ΦΣ'!B21&lt;&gt;"",'Συμβατικά ΦΣ'!B21,"")</f>
        <v/>
      </c>
      <c r="C21" s="43" t="str">
        <f>IF(B21&lt;&gt;"",'Συμβατικά ΦΣ'!G21 &amp; " -" &amp; 'Συμβατικά ΦΣ'!I21 &amp; "W","")</f>
        <v/>
      </c>
      <c r="D21" s="276"/>
      <c r="E21" s="276"/>
      <c r="F21" s="276"/>
      <c r="G21" s="276"/>
      <c r="H21" s="104"/>
      <c r="I21" s="44" t="str">
        <f>IF(B21&lt;&gt;"",'Συμβατικά ΦΣ'!H21,"")</f>
        <v/>
      </c>
      <c r="J21" s="44" t="str">
        <f>IF(C21&lt;&gt;"",ROUND('Γενικά Δεδομένα'!$I$14*I21,0),"")</f>
        <v/>
      </c>
      <c r="K21" s="105"/>
      <c r="L21" s="105"/>
      <c r="M21" s="15" t="str">
        <f t="shared" si="0"/>
        <v/>
      </c>
      <c r="N21" s="15" t="str">
        <f>IF(D21&lt;&gt;"",SUMIF(fs_led,'Νέα ΦΣ'!D21,Βοήθεια!$E$39:$E$74),"")</f>
        <v/>
      </c>
      <c r="O21" s="106"/>
      <c r="P21" s="16"/>
    </row>
    <row r="22" spans="1:16" ht="30" customHeight="1" x14ac:dyDescent="0.3">
      <c r="A22" s="16"/>
      <c r="B22" s="42" t="str">
        <f>IF('Συμβατικά ΦΣ'!B22&lt;&gt;"",'Συμβατικά ΦΣ'!B22,"")</f>
        <v/>
      </c>
      <c r="C22" s="43" t="str">
        <f>IF(B22&lt;&gt;"",'Συμβατικά ΦΣ'!G22 &amp; " -" &amp; 'Συμβατικά ΦΣ'!I22 &amp; "W","")</f>
        <v/>
      </c>
      <c r="D22" s="276"/>
      <c r="E22" s="276"/>
      <c r="F22" s="276"/>
      <c r="G22" s="276"/>
      <c r="H22" s="104"/>
      <c r="I22" s="44" t="str">
        <f>IF(B22&lt;&gt;"",'Συμβατικά ΦΣ'!H22,"")</f>
        <v/>
      </c>
      <c r="J22" s="44" t="str">
        <f>IF(C22&lt;&gt;"",ROUND('Γενικά Δεδομένα'!$I$14*I22,0),"")</f>
        <v/>
      </c>
      <c r="K22" s="105"/>
      <c r="L22" s="105"/>
      <c r="M22" s="15" t="str">
        <f t="shared" si="0"/>
        <v/>
      </c>
      <c r="N22" s="15" t="str">
        <f>IF(D22&lt;&gt;"",SUMIF(fs_led,'Νέα ΦΣ'!D22,Βοήθεια!$E$39:$E$74),"")</f>
        <v/>
      </c>
      <c r="O22" s="106"/>
      <c r="P22" s="16"/>
    </row>
    <row r="23" spans="1:16" ht="30" customHeight="1" x14ac:dyDescent="0.3">
      <c r="A23" s="16"/>
      <c r="B23" s="42" t="str">
        <f>IF('Συμβατικά ΦΣ'!B23&lt;&gt;"",'Συμβατικά ΦΣ'!B23,"")</f>
        <v/>
      </c>
      <c r="C23" s="43" t="str">
        <f>IF(B23&lt;&gt;"",'Συμβατικά ΦΣ'!G23 &amp; " -" &amp; 'Συμβατικά ΦΣ'!I23 &amp; "W","")</f>
        <v/>
      </c>
      <c r="D23" s="276"/>
      <c r="E23" s="276"/>
      <c r="F23" s="276"/>
      <c r="G23" s="276"/>
      <c r="H23" s="104"/>
      <c r="I23" s="44" t="str">
        <f>IF(B23&lt;&gt;"",'Συμβατικά ΦΣ'!H23,"")</f>
        <v/>
      </c>
      <c r="J23" s="44" t="str">
        <f>IF(C23&lt;&gt;"",ROUND('Γενικά Δεδομένα'!$I$14*I23,0),"")</f>
        <v/>
      </c>
      <c r="K23" s="105"/>
      <c r="L23" s="105"/>
      <c r="M23" s="15" t="str">
        <f t="shared" si="0"/>
        <v/>
      </c>
      <c r="N23" s="15" t="str">
        <f>IF(D23&lt;&gt;"",SUMIF(fs_led,'Νέα ΦΣ'!D23,Βοήθεια!$E$39:$E$74),"")</f>
        <v/>
      </c>
      <c r="O23" s="106"/>
      <c r="P23" s="16"/>
    </row>
    <row r="24" spans="1:16" ht="30" customHeight="1" x14ac:dyDescent="0.3">
      <c r="A24" s="16"/>
      <c r="B24" s="42" t="str">
        <f>IF('Συμβατικά ΦΣ'!B24&lt;&gt;"",'Συμβατικά ΦΣ'!B24,"")</f>
        <v/>
      </c>
      <c r="C24" s="43" t="str">
        <f>IF(B24&lt;&gt;"",'Συμβατικά ΦΣ'!G24 &amp; " -" &amp; 'Συμβατικά ΦΣ'!I24 &amp; "W","")</f>
        <v/>
      </c>
      <c r="D24" s="276"/>
      <c r="E24" s="276"/>
      <c r="F24" s="276"/>
      <c r="G24" s="276"/>
      <c r="H24" s="104"/>
      <c r="I24" s="44" t="str">
        <f>IF(B24&lt;&gt;"",'Συμβατικά ΦΣ'!H24,"")</f>
        <v/>
      </c>
      <c r="J24" s="44" t="str">
        <f>IF(C24&lt;&gt;"",ROUND('Γενικά Δεδομένα'!$I$14*I24,0),"")</f>
        <v/>
      </c>
      <c r="K24" s="105"/>
      <c r="L24" s="105"/>
      <c r="M24" s="15" t="str">
        <f t="shared" si="0"/>
        <v/>
      </c>
      <c r="N24" s="15" t="str">
        <f>IF(D24&lt;&gt;"",SUMIF(fs_led,'Νέα ΦΣ'!D24,Βοήθεια!$E$39:$E$74),"")</f>
        <v/>
      </c>
      <c r="O24" s="106"/>
      <c r="P24" s="16"/>
    </row>
    <row r="25" spans="1:16" ht="30" customHeight="1" x14ac:dyDescent="0.3">
      <c r="A25" s="16"/>
      <c r="B25" s="42" t="str">
        <f>IF('Συμβατικά ΦΣ'!B25&lt;&gt;"",'Συμβατικά ΦΣ'!B25,"")</f>
        <v/>
      </c>
      <c r="C25" s="43" t="str">
        <f>IF(B25&lt;&gt;"",'Συμβατικά ΦΣ'!G25 &amp; " -" &amp; 'Συμβατικά ΦΣ'!I25 &amp; "W","")</f>
        <v/>
      </c>
      <c r="D25" s="276"/>
      <c r="E25" s="276"/>
      <c r="F25" s="276"/>
      <c r="G25" s="276"/>
      <c r="H25" s="104"/>
      <c r="I25" s="44" t="str">
        <f>IF(B25&lt;&gt;"",'Συμβατικά ΦΣ'!H25,"")</f>
        <v/>
      </c>
      <c r="J25" s="44" t="str">
        <f>IF(C25&lt;&gt;"",ROUND('Γενικά Δεδομένα'!$I$14*I25,0),"")</f>
        <v/>
      </c>
      <c r="K25" s="105"/>
      <c r="L25" s="105"/>
      <c r="M25" s="15" t="str">
        <f t="shared" si="0"/>
        <v/>
      </c>
      <c r="N25" s="15" t="str">
        <f>IF(D25&lt;&gt;"",SUMIF(fs_led,'Νέα ΦΣ'!D25,Βοήθεια!$E$39:$E$74),"")</f>
        <v/>
      </c>
      <c r="O25" s="106"/>
      <c r="P25" s="16"/>
    </row>
    <row r="26" spans="1:16" ht="30" customHeight="1" x14ac:dyDescent="0.3">
      <c r="A26" s="16"/>
      <c r="B26" s="42" t="str">
        <f>IF('Συμβατικά ΦΣ'!B26&lt;&gt;"",'Συμβατικά ΦΣ'!B26,"")</f>
        <v/>
      </c>
      <c r="C26" s="43" t="str">
        <f>IF(B26&lt;&gt;"",'Συμβατικά ΦΣ'!G26 &amp; " -" &amp; 'Συμβατικά ΦΣ'!I26 &amp; "W","")</f>
        <v/>
      </c>
      <c r="D26" s="276"/>
      <c r="E26" s="276"/>
      <c r="F26" s="276"/>
      <c r="G26" s="276"/>
      <c r="H26" s="104"/>
      <c r="I26" s="44" t="str">
        <f>IF(B26&lt;&gt;"",'Συμβατικά ΦΣ'!H26,"")</f>
        <v/>
      </c>
      <c r="J26" s="44" t="str">
        <f>IF(C26&lt;&gt;"",ROUND('Γενικά Δεδομένα'!$I$14*I26,0),"")</f>
        <v/>
      </c>
      <c r="K26" s="105"/>
      <c r="L26" s="105"/>
      <c r="M26" s="15" t="str">
        <f t="shared" si="0"/>
        <v/>
      </c>
      <c r="N26" s="15" t="str">
        <f>IF(D26&lt;&gt;"",SUMIF(fs_led,'Νέα ΦΣ'!D26,Βοήθεια!$E$39:$E$74),"")</f>
        <v/>
      </c>
      <c r="O26" s="106"/>
      <c r="P26" s="16"/>
    </row>
    <row r="27" spans="1:16" ht="30" customHeight="1" x14ac:dyDescent="0.3">
      <c r="A27" s="16"/>
      <c r="B27" s="42" t="str">
        <f>IF('Συμβατικά ΦΣ'!B27&lt;&gt;"",'Συμβατικά ΦΣ'!B27,"")</f>
        <v/>
      </c>
      <c r="C27" s="43" t="str">
        <f>IF(B27&lt;&gt;"",'Συμβατικά ΦΣ'!G27 &amp; " -" &amp; 'Συμβατικά ΦΣ'!I27 &amp; "W","")</f>
        <v/>
      </c>
      <c r="D27" s="276"/>
      <c r="E27" s="276"/>
      <c r="F27" s="276"/>
      <c r="G27" s="276"/>
      <c r="H27" s="104"/>
      <c r="I27" s="44" t="str">
        <f>IF(B27&lt;&gt;"",'Συμβατικά ΦΣ'!H27,"")</f>
        <v/>
      </c>
      <c r="J27" s="44" t="str">
        <f>IF(C27&lt;&gt;"",ROUND('Γενικά Δεδομένα'!$I$14*I27,0),"")</f>
        <v/>
      </c>
      <c r="K27" s="105"/>
      <c r="L27" s="105"/>
      <c r="M27" s="15" t="str">
        <f t="shared" si="0"/>
        <v/>
      </c>
      <c r="N27" s="15" t="str">
        <f>IF(D27&lt;&gt;"",SUMIF(fs_led,'Νέα ΦΣ'!D27,Βοήθεια!$E$39:$E$74),"")</f>
        <v/>
      </c>
      <c r="O27" s="106"/>
      <c r="P27" s="16"/>
    </row>
    <row r="28" spans="1:16" ht="30" customHeight="1" x14ac:dyDescent="0.3">
      <c r="A28" s="16"/>
      <c r="B28" s="42" t="str">
        <f>IF('Συμβατικά ΦΣ'!B28&lt;&gt;"",'Συμβατικά ΦΣ'!B28,"")</f>
        <v/>
      </c>
      <c r="C28" s="43" t="str">
        <f>IF(B28&lt;&gt;"",'Συμβατικά ΦΣ'!G28 &amp; " -" &amp; 'Συμβατικά ΦΣ'!I28 &amp; "W","")</f>
        <v/>
      </c>
      <c r="D28" s="276"/>
      <c r="E28" s="276"/>
      <c r="F28" s="276"/>
      <c r="G28" s="276"/>
      <c r="H28" s="104"/>
      <c r="I28" s="44" t="str">
        <f>IF(B28&lt;&gt;"",'Συμβατικά ΦΣ'!H28,"")</f>
        <v/>
      </c>
      <c r="J28" s="44" t="str">
        <f>IF(C28&lt;&gt;"",ROUND('Γενικά Δεδομένα'!$I$14*I28,0),"")</f>
        <v/>
      </c>
      <c r="K28" s="105"/>
      <c r="L28" s="105"/>
      <c r="M28" s="15" t="str">
        <f t="shared" si="0"/>
        <v/>
      </c>
      <c r="N28" s="15" t="str">
        <f>IF(D28&lt;&gt;"",SUMIF(fs_led,'Νέα ΦΣ'!D28,Βοήθεια!$E$39:$E$74),"")</f>
        <v/>
      </c>
      <c r="O28" s="106"/>
      <c r="P28" s="16"/>
    </row>
    <row r="29" spans="1:16" ht="30" customHeight="1" x14ac:dyDescent="0.3">
      <c r="A29" s="16"/>
      <c r="B29" s="42" t="str">
        <f>IF('Συμβατικά ΦΣ'!B29&lt;&gt;"",'Συμβατικά ΦΣ'!B29,"")</f>
        <v/>
      </c>
      <c r="C29" s="43" t="str">
        <f>IF(B29&lt;&gt;"",'Συμβατικά ΦΣ'!G29 &amp; " -" &amp; 'Συμβατικά ΦΣ'!I29 &amp; "W","")</f>
        <v/>
      </c>
      <c r="D29" s="276"/>
      <c r="E29" s="276"/>
      <c r="F29" s="276"/>
      <c r="G29" s="276"/>
      <c r="H29" s="104"/>
      <c r="I29" s="44" t="str">
        <f>IF(B29&lt;&gt;"",'Συμβατικά ΦΣ'!H29,"")</f>
        <v/>
      </c>
      <c r="J29" s="44" t="str">
        <f>IF(C29&lt;&gt;"",ROUND('Γενικά Δεδομένα'!$I$14*I29,0),"")</f>
        <v/>
      </c>
      <c r="K29" s="105"/>
      <c r="L29" s="105"/>
      <c r="M29" s="15" t="str">
        <f t="shared" si="0"/>
        <v/>
      </c>
      <c r="N29" s="15" t="str">
        <f>IF(D29&lt;&gt;"",SUMIF(fs_led,'Νέα ΦΣ'!D29,Βοήθεια!$E$39:$E$74),"")</f>
        <v/>
      </c>
      <c r="O29" s="106"/>
      <c r="P29" s="16"/>
    </row>
    <row r="30" spans="1:16" ht="30" customHeight="1" x14ac:dyDescent="0.3">
      <c r="A30" s="16"/>
      <c r="B30" s="42" t="str">
        <f>IF('Συμβατικά ΦΣ'!B30&lt;&gt;"",'Συμβατικά ΦΣ'!B30,"")</f>
        <v/>
      </c>
      <c r="C30" s="43" t="str">
        <f>IF(B30&lt;&gt;"",'Συμβατικά ΦΣ'!G30 &amp; " -" &amp; 'Συμβατικά ΦΣ'!I30 &amp; "W","")</f>
        <v/>
      </c>
      <c r="D30" s="276"/>
      <c r="E30" s="276"/>
      <c r="F30" s="276"/>
      <c r="G30" s="276"/>
      <c r="H30" s="104"/>
      <c r="I30" s="44" t="str">
        <f>IF(B30&lt;&gt;"",'Συμβατικά ΦΣ'!H30,"")</f>
        <v/>
      </c>
      <c r="J30" s="44" t="str">
        <f>IF(C30&lt;&gt;"",ROUND('Γενικά Δεδομένα'!$I$14*I30,0),"")</f>
        <v/>
      </c>
      <c r="K30" s="105"/>
      <c r="L30" s="105"/>
      <c r="M30" s="15" t="str">
        <f t="shared" si="0"/>
        <v/>
      </c>
      <c r="N30" s="15" t="str">
        <f>IF(D30&lt;&gt;"",SUMIF(fs_led,'Νέα ΦΣ'!D30,Βοήθεια!$E$39:$E$74),"")</f>
        <v/>
      </c>
      <c r="O30" s="106"/>
      <c r="P30" s="16"/>
    </row>
    <row r="31" spans="1:16" ht="30" customHeight="1" x14ac:dyDescent="0.3">
      <c r="A31" s="16"/>
      <c r="B31" s="42" t="str">
        <f>IF('Συμβατικά ΦΣ'!B31&lt;&gt;"",'Συμβατικά ΦΣ'!B31,"")</f>
        <v/>
      </c>
      <c r="C31" s="43" t="str">
        <f>IF(B31&lt;&gt;"",'Συμβατικά ΦΣ'!G31 &amp; " -" &amp; 'Συμβατικά ΦΣ'!I31 &amp; "W","")</f>
        <v/>
      </c>
      <c r="D31" s="276"/>
      <c r="E31" s="276"/>
      <c r="F31" s="276"/>
      <c r="G31" s="276"/>
      <c r="H31" s="104"/>
      <c r="I31" s="44" t="str">
        <f>IF(B31&lt;&gt;"",'Συμβατικά ΦΣ'!H31,"")</f>
        <v/>
      </c>
      <c r="J31" s="44" t="str">
        <f>IF(C31&lt;&gt;"",ROUND('Γενικά Δεδομένα'!$I$14*I31,0),"")</f>
        <v/>
      </c>
      <c r="K31" s="105"/>
      <c r="L31" s="105"/>
      <c r="M31" s="15" t="str">
        <f t="shared" si="0"/>
        <v/>
      </c>
      <c r="N31" s="15" t="str">
        <f>IF(D31&lt;&gt;"",SUMIF(fs_led,'Νέα ΦΣ'!D31,Βοήθεια!$E$39:$E$74),"")</f>
        <v/>
      </c>
      <c r="O31" s="106"/>
      <c r="P31" s="16"/>
    </row>
    <row r="32" spans="1:16" ht="30" customHeight="1" x14ac:dyDescent="0.3">
      <c r="A32" s="16"/>
      <c r="B32" s="42" t="str">
        <f>IF('Συμβατικά ΦΣ'!B32&lt;&gt;"",'Συμβατικά ΦΣ'!B32,"")</f>
        <v/>
      </c>
      <c r="C32" s="43" t="str">
        <f>IF(B32&lt;&gt;"",'Συμβατικά ΦΣ'!G32 &amp; " -" &amp; 'Συμβατικά ΦΣ'!I32 &amp; "W","")</f>
        <v/>
      </c>
      <c r="D32" s="276"/>
      <c r="E32" s="276"/>
      <c r="F32" s="276"/>
      <c r="G32" s="276"/>
      <c r="H32" s="104"/>
      <c r="I32" s="44" t="str">
        <f>IF(B32&lt;&gt;"",'Συμβατικά ΦΣ'!H32,"")</f>
        <v/>
      </c>
      <c r="J32" s="44" t="str">
        <f>IF(C32&lt;&gt;"",ROUND('Γενικά Δεδομένα'!$I$14*I32,0),"")</f>
        <v/>
      </c>
      <c r="K32" s="105"/>
      <c r="L32" s="105"/>
      <c r="M32" s="15" t="str">
        <f t="shared" si="0"/>
        <v/>
      </c>
      <c r="N32" s="15" t="str">
        <f>IF(D32&lt;&gt;"",SUMIF(fs_led,'Νέα ΦΣ'!D32,Βοήθεια!$E$39:$E$74),"")</f>
        <v/>
      </c>
      <c r="O32" s="106"/>
      <c r="P32" s="16"/>
    </row>
    <row r="33" spans="1:16" ht="30" customHeight="1" x14ac:dyDescent="0.3">
      <c r="A33" s="16"/>
      <c r="B33" s="42" t="str">
        <f>IF('Συμβατικά ΦΣ'!B33&lt;&gt;"",'Συμβατικά ΦΣ'!B33,"")</f>
        <v/>
      </c>
      <c r="C33" s="43" t="str">
        <f>IF(B33&lt;&gt;"",'Συμβατικά ΦΣ'!G33 &amp; " -" &amp; 'Συμβατικά ΦΣ'!I33 &amp; "W","")</f>
        <v/>
      </c>
      <c r="D33" s="276"/>
      <c r="E33" s="276"/>
      <c r="F33" s="276"/>
      <c r="G33" s="276"/>
      <c r="H33" s="104"/>
      <c r="I33" s="44" t="str">
        <f>IF(B33&lt;&gt;"",'Συμβατικά ΦΣ'!H33,"")</f>
        <v/>
      </c>
      <c r="J33" s="44" t="str">
        <f>IF(C33&lt;&gt;"",ROUND('Γενικά Δεδομένα'!$I$14*I33,0),"")</f>
        <v/>
      </c>
      <c r="K33" s="105"/>
      <c r="L33" s="105"/>
      <c r="M33" s="15" t="str">
        <f t="shared" si="0"/>
        <v/>
      </c>
      <c r="N33" s="15" t="str">
        <f>IF(D33&lt;&gt;"",SUMIF(fs_led,'Νέα ΦΣ'!D33,Βοήθεια!$E$39:$E$74),"")</f>
        <v/>
      </c>
      <c r="O33" s="106"/>
      <c r="P33" s="16"/>
    </row>
    <row r="34" spans="1:16" ht="30" customHeight="1" x14ac:dyDescent="0.3">
      <c r="A34" s="16"/>
      <c r="B34" s="42" t="str">
        <f>IF('Συμβατικά ΦΣ'!B34&lt;&gt;"",'Συμβατικά ΦΣ'!B34,"")</f>
        <v/>
      </c>
      <c r="C34" s="43" t="str">
        <f>IF(B34&lt;&gt;"",'Συμβατικά ΦΣ'!G34 &amp; " -" &amp; 'Συμβατικά ΦΣ'!I34 &amp; "W","")</f>
        <v/>
      </c>
      <c r="D34" s="276"/>
      <c r="E34" s="276"/>
      <c r="F34" s="276"/>
      <c r="G34" s="276"/>
      <c r="H34" s="104"/>
      <c r="I34" s="44" t="str">
        <f>IF(B34&lt;&gt;"",'Συμβατικά ΦΣ'!H34,"")</f>
        <v/>
      </c>
      <c r="J34" s="44" t="str">
        <f>IF(C34&lt;&gt;"",ROUND('Γενικά Δεδομένα'!$I$14*I34,0),"")</f>
        <v/>
      </c>
      <c r="K34" s="105"/>
      <c r="L34" s="105"/>
      <c r="M34" s="15" t="str">
        <f t="shared" si="0"/>
        <v/>
      </c>
      <c r="N34" s="15" t="str">
        <f>IF(D34&lt;&gt;"",SUMIF(fs_led,'Νέα ΦΣ'!D34,Βοήθεια!$E$39:$E$74),"")</f>
        <v/>
      </c>
      <c r="O34" s="106"/>
      <c r="P34" s="16"/>
    </row>
    <row r="35" spans="1:16" ht="30" customHeight="1" x14ac:dyDescent="0.3">
      <c r="A35" s="16"/>
      <c r="B35" s="42" t="str">
        <f>IF('Συμβατικά ΦΣ'!B35&lt;&gt;"",'Συμβατικά ΦΣ'!B35,"")</f>
        <v/>
      </c>
      <c r="C35" s="43" t="str">
        <f>IF(B35&lt;&gt;"",'Συμβατικά ΦΣ'!G35 &amp; " -" &amp; 'Συμβατικά ΦΣ'!I35 &amp; "W","")</f>
        <v/>
      </c>
      <c r="D35" s="276"/>
      <c r="E35" s="276"/>
      <c r="F35" s="276"/>
      <c r="G35" s="276"/>
      <c r="H35" s="104"/>
      <c r="I35" s="44" t="str">
        <f>IF(B35&lt;&gt;"",'Συμβατικά ΦΣ'!H35,"")</f>
        <v/>
      </c>
      <c r="J35" s="44" t="str">
        <f>IF(C35&lt;&gt;"",ROUND('Γενικά Δεδομένα'!$I$14*I35,0),"")</f>
        <v/>
      </c>
      <c r="K35" s="105"/>
      <c r="L35" s="105"/>
      <c r="M35" s="15" t="str">
        <f t="shared" si="0"/>
        <v/>
      </c>
      <c r="N35" s="15" t="str">
        <f>IF(D35&lt;&gt;"",SUMIF(fs_led,'Νέα ΦΣ'!D35,Βοήθεια!$E$39:$E$74),"")</f>
        <v/>
      </c>
      <c r="O35" s="106"/>
      <c r="P35" s="16"/>
    </row>
    <row r="36" spans="1:16" ht="30" customHeight="1" x14ac:dyDescent="0.3">
      <c r="A36" s="16"/>
      <c r="B36" s="42" t="str">
        <f>IF('Συμβατικά ΦΣ'!B36&lt;&gt;"",'Συμβατικά ΦΣ'!B36,"")</f>
        <v/>
      </c>
      <c r="C36" s="43" t="str">
        <f>IF(B36&lt;&gt;"",'Συμβατικά ΦΣ'!G36 &amp; " -" &amp; 'Συμβατικά ΦΣ'!I36 &amp; "W","")</f>
        <v/>
      </c>
      <c r="D36" s="276"/>
      <c r="E36" s="276"/>
      <c r="F36" s="276"/>
      <c r="G36" s="276"/>
      <c r="H36" s="104"/>
      <c r="I36" s="44" t="str">
        <f>IF(B36&lt;&gt;"",'Συμβατικά ΦΣ'!H36,"")</f>
        <v/>
      </c>
      <c r="J36" s="44" t="str">
        <f>IF(C36&lt;&gt;"",ROUND('Γενικά Δεδομένα'!$I$14*I36,0),"")</f>
        <v/>
      </c>
      <c r="K36" s="105"/>
      <c r="L36" s="105"/>
      <c r="M36" s="15" t="str">
        <f t="shared" si="0"/>
        <v/>
      </c>
      <c r="N36" s="15" t="str">
        <f>IF(D36&lt;&gt;"",SUMIF(fs_led,'Νέα ΦΣ'!D36,Βοήθεια!$E$39:$E$74),"")</f>
        <v/>
      </c>
      <c r="O36" s="106"/>
      <c r="P36" s="16"/>
    </row>
    <row r="37" spans="1:16" ht="30" customHeight="1" x14ac:dyDescent="0.3">
      <c r="A37" s="16"/>
      <c r="B37" s="42" t="str">
        <f>IF('Συμβατικά ΦΣ'!B37&lt;&gt;"",'Συμβατικά ΦΣ'!B37,"")</f>
        <v/>
      </c>
      <c r="C37" s="43" t="str">
        <f>IF(B37&lt;&gt;"",'Συμβατικά ΦΣ'!G37 &amp; " -" &amp; 'Συμβατικά ΦΣ'!I37 &amp; "W","")</f>
        <v/>
      </c>
      <c r="D37" s="276"/>
      <c r="E37" s="276"/>
      <c r="F37" s="276"/>
      <c r="G37" s="276"/>
      <c r="H37" s="104"/>
      <c r="I37" s="44" t="str">
        <f>IF(B37&lt;&gt;"",'Συμβατικά ΦΣ'!H37,"")</f>
        <v/>
      </c>
      <c r="J37" s="44" t="str">
        <f>IF(C37&lt;&gt;"",ROUND('Γενικά Δεδομένα'!$I$14*I37,0),"")</f>
        <v/>
      </c>
      <c r="K37" s="105"/>
      <c r="L37" s="105"/>
      <c r="M37" s="15" t="str">
        <f t="shared" si="0"/>
        <v/>
      </c>
      <c r="N37" s="15" t="str">
        <f>IF(D37&lt;&gt;"",SUMIF(fs_led,'Νέα ΦΣ'!D37,Βοήθεια!$E$39:$E$74),"")</f>
        <v/>
      </c>
      <c r="O37" s="106"/>
      <c r="P37" s="16"/>
    </row>
    <row r="38" spans="1:16" ht="30" customHeight="1" x14ac:dyDescent="0.3">
      <c r="A38" s="16"/>
      <c r="B38" s="42" t="str">
        <f>IF('Συμβατικά ΦΣ'!B38&lt;&gt;"",'Συμβατικά ΦΣ'!B38,"")</f>
        <v/>
      </c>
      <c r="C38" s="43" t="str">
        <f>IF(B38&lt;&gt;"",'Συμβατικά ΦΣ'!G38 &amp; " -" &amp; 'Συμβατικά ΦΣ'!I38 &amp; "W","")</f>
        <v/>
      </c>
      <c r="D38" s="276"/>
      <c r="E38" s="276"/>
      <c r="F38" s="276"/>
      <c r="G38" s="276"/>
      <c r="H38" s="104"/>
      <c r="I38" s="44" t="str">
        <f>IF(B38&lt;&gt;"",'Συμβατικά ΦΣ'!H38,"")</f>
        <v/>
      </c>
      <c r="J38" s="44" t="str">
        <f>IF(C38&lt;&gt;"",ROUND('Γενικά Δεδομένα'!$I$14*I38,0),"")</f>
        <v/>
      </c>
      <c r="K38" s="105"/>
      <c r="L38" s="105"/>
      <c r="M38" s="15" t="str">
        <f t="shared" si="0"/>
        <v/>
      </c>
      <c r="N38" s="15" t="str">
        <f>IF(D38&lt;&gt;"",SUMIF(fs_led,'Νέα ΦΣ'!D38,Βοήθεια!$E$39:$E$74),"")</f>
        <v/>
      </c>
      <c r="O38" s="106"/>
      <c r="P38" s="16"/>
    </row>
    <row r="39" spans="1:16" ht="30" customHeight="1" x14ac:dyDescent="0.3">
      <c r="A39" s="16"/>
      <c r="B39" s="42" t="str">
        <f>IF('Συμβατικά ΦΣ'!B39&lt;&gt;"",'Συμβατικά ΦΣ'!B39,"")</f>
        <v/>
      </c>
      <c r="C39" s="43" t="str">
        <f>IF(B39&lt;&gt;"",'Συμβατικά ΦΣ'!G39 &amp; " -" &amp; 'Συμβατικά ΦΣ'!I39 &amp; "W","")</f>
        <v/>
      </c>
      <c r="D39" s="276"/>
      <c r="E39" s="276"/>
      <c r="F39" s="276"/>
      <c r="G39" s="276"/>
      <c r="H39" s="104"/>
      <c r="I39" s="44" t="str">
        <f>IF(B39&lt;&gt;"",'Συμβατικά ΦΣ'!H39,"")</f>
        <v/>
      </c>
      <c r="J39" s="44" t="str">
        <f>IF(C39&lt;&gt;"",ROUND('Γενικά Δεδομένα'!$I$14*I39,0),"")</f>
        <v/>
      </c>
      <c r="K39" s="105"/>
      <c r="L39" s="105"/>
      <c r="M39" s="15" t="str">
        <f t="shared" si="0"/>
        <v/>
      </c>
      <c r="N39" s="15" t="str">
        <f>IF(D39&lt;&gt;"",SUMIF(fs_led,'Νέα ΦΣ'!D39,Βοήθεια!$E$39:$E$74),"")</f>
        <v/>
      </c>
      <c r="O39" s="106"/>
      <c r="P39" s="16"/>
    </row>
    <row r="40" spans="1:16" ht="30" customHeight="1" x14ac:dyDescent="0.3">
      <c r="A40" s="16"/>
      <c r="B40" s="42" t="str">
        <f>IF('Συμβατικά ΦΣ'!B40&lt;&gt;"",'Συμβατικά ΦΣ'!B40,"")</f>
        <v/>
      </c>
      <c r="C40" s="43" t="str">
        <f>IF(B40&lt;&gt;"",'Συμβατικά ΦΣ'!G40 &amp; " -" &amp; 'Συμβατικά ΦΣ'!I40 &amp; "W","")</f>
        <v/>
      </c>
      <c r="D40" s="276"/>
      <c r="E40" s="276"/>
      <c r="F40" s="276"/>
      <c r="G40" s="276"/>
      <c r="H40" s="104"/>
      <c r="I40" s="44" t="str">
        <f>IF(B40&lt;&gt;"",'Συμβατικά ΦΣ'!H40,"")</f>
        <v/>
      </c>
      <c r="J40" s="44" t="str">
        <f>IF(C40&lt;&gt;"",ROUND('Γενικά Δεδομένα'!$I$14*I40,0),"")</f>
        <v/>
      </c>
      <c r="K40" s="105"/>
      <c r="L40" s="105"/>
      <c r="M40" s="15" t="str">
        <f t="shared" si="0"/>
        <v/>
      </c>
      <c r="N40" s="15" t="str">
        <f>IF(D40&lt;&gt;"",SUMIF(fs_led,'Νέα ΦΣ'!D40,Βοήθεια!$E$39:$E$74),"")</f>
        <v/>
      </c>
      <c r="O40" s="106"/>
      <c r="P40" s="16"/>
    </row>
    <row r="41" spans="1:16" ht="30" customHeight="1" x14ac:dyDescent="0.3">
      <c r="A41" s="16"/>
      <c r="B41" s="42" t="str">
        <f>IF('Συμβατικά ΦΣ'!B41&lt;&gt;"",'Συμβατικά ΦΣ'!B41,"")</f>
        <v/>
      </c>
      <c r="C41" s="43" t="str">
        <f>IF(B41&lt;&gt;"",'Συμβατικά ΦΣ'!G41 &amp; " -" &amp; 'Συμβατικά ΦΣ'!I41 &amp; "W","")</f>
        <v/>
      </c>
      <c r="D41" s="276"/>
      <c r="E41" s="276"/>
      <c r="F41" s="276"/>
      <c r="G41" s="276"/>
      <c r="H41" s="104"/>
      <c r="I41" s="44" t="str">
        <f>IF(B41&lt;&gt;"",'Συμβατικά ΦΣ'!H41,"")</f>
        <v/>
      </c>
      <c r="J41" s="44" t="str">
        <f>IF(C41&lt;&gt;"",ROUND('Γενικά Δεδομένα'!$I$14*I41,0),"")</f>
        <v/>
      </c>
      <c r="K41" s="105"/>
      <c r="L41" s="105"/>
      <c r="M41" s="15" t="str">
        <f t="shared" si="0"/>
        <v/>
      </c>
      <c r="N41" s="15" t="str">
        <f>IF(D41&lt;&gt;"",SUMIF(fs_led,'Νέα ΦΣ'!D41,Βοήθεια!$E$39:$E$74),"")</f>
        <v/>
      </c>
      <c r="O41" s="106"/>
      <c r="P41" s="16"/>
    </row>
    <row r="42" spans="1:16" ht="30" customHeight="1" x14ac:dyDescent="0.3">
      <c r="A42" s="16"/>
      <c r="B42" s="42" t="str">
        <f>IF('Συμβατικά ΦΣ'!B42&lt;&gt;"",'Συμβατικά ΦΣ'!B42,"")</f>
        <v/>
      </c>
      <c r="C42" s="43" t="str">
        <f>IF(B42&lt;&gt;"",'Συμβατικά ΦΣ'!G42 &amp; " -" &amp; 'Συμβατικά ΦΣ'!I42 &amp; "W","")</f>
        <v/>
      </c>
      <c r="D42" s="276"/>
      <c r="E42" s="276"/>
      <c r="F42" s="276"/>
      <c r="G42" s="276"/>
      <c r="H42" s="104"/>
      <c r="I42" s="44" t="str">
        <f>IF(B42&lt;&gt;"",'Συμβατικά ΦΣ'!H42,"")</f>
        <v/>
      </c>
      <c r="J42" s="44" t="str">
        <f>IF(C42&lt;&gt;"",ROUND('Γενικά Δεδομένα'!$I$14*I42,0),"")</f>
        <v/>
      </c>
      <c r="K42" s="105"/>
      <c r="L42" s="105"/>
      <c r="M42" s="15" t="str">
        <f t="shared" si="0"/>
        <v/>
      </c>
      <c r="N42" s="15" t="str">
        <f>IF(D42&lt;&gt;"",SUMIF(fs_led,'Νέα ΦΣ'!D42,Βοήθεια!$E$39:$E$74),"")</f>
        <v/>
      </c>
      <c r="O42" s="106"/>
      <c r="P42" s="16"/>
    </row>
    <row r="43" spans="1:16" ht="30" customHeight="1" x14ac:dyDescent="0.3">
      <c r="A43" s="16"/>
      <c r="B43" s="42" t="str">
        <f>IF('Συμβατικά ΦΣ'!B43&lt;&gt;"",'Συμβατικά ΦΣ'!B43,"")</f>
        <v/>
      </c>
      <c r="C43" s="43" t="str">
        <f>IF(B43&lt;&gt;"",'Συμβατικά ΦΣ'!G43 &amp; " -" &amp; 'Συμβατικά ΦΣ'!I43 &amp; "W","")</f>
        <v/>
      </c>
      <c r="D43" s="276"/>
      <c r="E43" s="276"/>
      <c r="F43" s="276"/>
      <c r="G43" s="276"/>
      <c r="H43" s="104"/>
      <c r="I43" s="44" t="str">
        <f>IF(B43&lt;&gt;"",'Συμβατικά ΦΣ'!H43,"")</f>
        <v/>
      </c>
      <c r="J43" s="44" t="str">
        <f>IF(C43&lt;&gt;"",ROUND('Γενικά Δεδομένα'!$I$14*I43,0),"")</f>
        <v/>
      </c>
      <c r="K43" s="105"/>
      <c r="L43" s="105"/>
      <c r="M43" s="15" t="str">
        <f t="shared" si="0"/>
        <v/>
      </c>
      <c r="N43" s="15" t="str">
        <f>IF(D43&lt;&gt;"",SUMIF(fs_led,'Νέα ΦΣ'!D43,Βοήθεια!$E$39:$E$74),"")</f>
        <v/>
      </c>
      <c r="O43" s="106"/>
      <c r="P43" s="16"/>
    </row>
    <row r="44" spans="1:16" ht="30" customHeight="1" x14ac:dyDescent="0.3">
      <c r="A44" s="16"/>
      <c r="B44" s="42" t="str">
        <f>IF('Συμβατικά ΦΣ'!B44&lt;&gt;"",'Συμβατικά ΦΣ'!B44,"")</f>
        <v/>
      </c>
      <c r="C44" s="43" t="str">
        <f>IF(B44&lt;&gt;"",'Συμβατικά ΦΣ'!G44 &amp; " -" &amp; 'Συμβατικά ΦΣ'!I44 &amp; "W","")</f>
        <v/>
      </c>
      <c r="D44" s="276"/>
      <c r="E44" s="276"/>
      <c r="F44" s="276"/>
      <c r="G44" s="276"/>
      <c r="H44" s="104"/>
      <c r="I44" s="44" t="str">
        <f>IF(B44&lt;&gt;"",'Συμβατικά ΦΣ'!H44,"")</f>
        <v/>
      </c>
      <c r="J44" s="44" t="str">
        <f>IF(C44&lt;&gt;"",ROUND('Γενικά Δεδομένα'!$I$14*I44,0),"")</f>
        <v/>
      </c>
      <c r="K44" s="105"/>
      <c r="L44" s="105"/>
      <c r="M44" s="15" t="str">
        <f t="shared" si="0"/>
        <v/>
      </c>
      <c r="N44" s="15" t="str">
        <f>IF(D44&lt;&gt;"",SUMIF(fs_led,'Νέα ΦΣ'!D44,Βοήθεια!$E$39:$E$74),"")</f>
        <v/>
      </c>
      <c r="O44" s="106"/>
      <c r="P44" s="16"/>
    </row>
    <row r="45" spans="1:16" ht="30" customHeight="1" x14ac:dyDescent="0.3">
      <c r="A45" s="16"/>
      <c r="B45" s="42" t="str">
        <f>IF('Συμβατικά ΦΣ'!B45&lt;&gt;"",'Συμβατικά ΦΣ'!B45,"")</f>
        <v/>
      </c>
      <c r="C45" s="43" t="str">
        <f>IF(B45&lt;&gt;"",'Συμβατικά ΦΣ'!G45 &amp; " -" &amp; 'Συμβατικά ΦΣ'!I45 &amp; "W","")</f>
        <v/>
      </c>
      <c r="D45" s="276"/>
      <c r="E45" s="276"/>
      <c r="F45" s="276"/>
      <c r="G45" s="276"/>
      <c r="H45" s="104"/>
      <c r="I45" s="44" t="str">
        <f>IF(B45&lt;&gt;"",'Συμβατικά ΦΣ'!H45,"")</f>
        <v/>
      </c>
      <c r="J45" s="44" t="str">
        <f>IF(C45&lt;&gt;"",ROUND('Γενικά Δεδομένα'!$I$14*I45,0),"")</f>
        <v/>
      </c>
      <c r="K45" s="105"/>
      <c r="L45" s="105"/>
      <c r="M45" s="15" t="str">
        <f t="shared" si="0"/>
        <v/>
      </c>
      <c r="N45" s="15" t="str">
        <f>IF(D45&lt;&gt;"",SUMIF(fs_led,'Νέα ΦΣ'!D45,Βοήθεια!$E$39:$E$74),"")</f>
        <v/>
      </c>
      <c r="O45" s="106"/>
      <c r="P45" s="16"/>
    </row>
    <row r="46" spans="1:16" ht="30" customHeight="1" x14ac:dyDescent="0.3">
      <c r="A46" s="16"/>
      <c r="B46" s="42" t="str">
        <f>IF('Συμβατικά ΦΣ'!B46&lt;&gt;"",'Συμβατικά ΦΣ'!B46,"")</f>
        <v/>
      </c>
      <c r="C46" s="43" t="str">
        <f>IF(B46&lt;&gt;"",'Συμβατικά ΦΣ'!G46 &amp; " -" &amp; 'Συμβατικά ΦΣ'!I46 &amp; "W","")</f>
        <v/>
      </c>
      <c r="D46" s="276"/>
      <c r="E46" s="276"/>
      <c r="F46" s="276"/>
      <c r="G46" s="276"/>
      <c r="H46" s="104"/>
      <c r="I46" s="44" t="str">
        <f>IF(B46&lt;&gt;"",'Συμβατικά ΦΣ'!H46,"")</f>
        <v/>
      </c>
      <c r="J46" s="44" t="str">
        <f>IF(C46&lt;&gt;"",ROUND('Γενικά Δεδομένα'!$I$14*I46,0),"")</f>
        <v/>
      </c>
      <c r="K46" s="105"/>
      <c r="L46" s="105"/>
      <c r="M46" s="15" t="str">
        <f t="shared" si="0"/>
        <v/>
      </c>
      <c r="N46" s="15" t="str">
        <f>IF(D46&lt;&gt;"",SUMIF(fs_led,'Νέα ΦΣ'!D46,Βοήθεια!$E$39:$E$74),"")</f>
        <v/>
      </c>
      <c r="O46" s="106"/>
      <c r="P46" s="16"/>
    </row>
    <row r="47" spans="1:16" ht="30" customHeight="1" x14ac:dyDescent="0.3">
      <c r="A47" s="16"/>
      <c r="B47" s="42" t="str">
        <f>IF('Συμβατικά ΦΣ'!B47&lt;&gt;"",'Συμβατικά ΦΣ'!B47,"")</f>
        <v/>
      </c>
      <c r="C47" s="43" t="str">
        <f>IF(B47&lt;&gt;"",'Συμβατικά ΦΣ'!G47 &amp; " -" &amp; 'Συμβατικά ΦΣ'!I47 &amp; "W","")</f>
        <v/>
      </c>
      <c r="D47" s="276"/>
      <c r="E47" s="276"/>
      <c r="F47" s="276"/>
      <c r="G47" s="276"/>
      <c r="H47" s="104"/>
      <c r="I47" s="44" t="str">
        <f>IF(B47&lt;&gt;"",'Συμβατικά ΦΣ'!H47,"")</f>
        <v/>
      </c>
      <c r="J47" s="44" t="str">
        <f>IF(C47&lt;&gt;"",ROUND('Γενικά Δεδομένα'!$I$14*I47,0),"")</f>
        <v/>
      </c>
      <c r="K47" s="105"/>
      <c r="L47" s="105"/>
      <c r="M47" s="15" t="str">
        <f t="shared" si="0"/>
        <v/>
      </c>
      <c r="N47" s="15" t="str">
        <f>IF(D47&lt;&gt;"",SUMIF(fs_led,'Νέα ΦΣ'!D47,Βοήθεια!$E$39:$E$74),"")</f>
        <v/>
      </c>
      <c r="O47" s="106"/>
      <c r="P47" s="16"/>
    </row>
    <row r="48" spans="1:16" ht="30" customHeight="1" x14ac:dyDescent="0.3">
      <c r="A48" s="16"/>
      <c r="B48" s="42" t="str">
        <f>IF('Συμβατικά ΦΣ'!B48&lt;&gt;"",'Συμβατικά ΦΣ'!B48,"")</f>
        <v/>
      </c>
      <c r="C48" s="43" t="str">
        <f>IF(B48&lt;&gt;"",'Συμβατικά ΦΣ'!G48 &amp; " -" &amp; 'Συμβατικά ΦΣ'!I48 &amp; "W","")</f>
        <v/>
      </c>
      <c r="D48" s="276"/>
      <c r="E48" s="276"/>
      <c r="F48" s="276"/>
      <c r="G48" s="276"/>
      <c r="H48" s="104"/>
      <c r="I48" s="44" t="str">
        <f>IF(B48&lt;&gt;"",'Συμβατικά ΦΣ'!H48,"")</f>
        <v/>
      </c>
      <c r="J48" s="44" t="str">
        <f>IF(C48&lt;&gt;"",ROUND('Γενικά Δεδομένα'!$I$14*I48,0),"")</f>
        <v/>
      </c>
      <c r="K48" s="105"/>
      <c r="L48" s="105"/>
      <c r="M48" s="15" t="str">
        <f t="shared" si="0"/>
        <v/>
      </c>
      <c r="N48" s="15" t="str">
        <f>IF(D48&lt;&gt;"",SUMIF(fs_led,'Νέα ΦΣ'!D48,Βοήθεια!$E$39:$E$74),"")</f>
        <v/>
      </c>
      <c r="O48" s="106"/>
      <c r="P48" s="16"/>
    </row>
    <row r="49" spans="1:16" ht="30" customHeight="1" x14ac:dyDescent="0.3">
      <c r="A49" s="16"/>
      <c r="B49" s="42" t="str">
        <f>IF('Συμβατικά ΦΣ'!B49&lt;&gt;"",'Συμβατικά ΦΣ'!B49,"")</f>
        <v/>
      </c>
      <c r="C49" s="43" t="str">
        <f>IF(B49&lt;&gt;"",'Συμβατικά ΦΣ'!G49 &amp; " -" &amp; 'Συμβατικά ΦΣ'!I49 &amp; "W","")</f>
        <v/>
      </c>
      <c r="D49" s="276"/>
      <c r="E49" s="276"/>
      <c r="F49" s="276"/>
      <c r="G49" s="276"/>
      <c r="H49" s="104"/>
      <c r="I49" s="44" t="str">
        <f>IF(B49&lt;&gt;"",'Συμβατικά ΦΣ'!H49,"")</f>
        <v/>
      </c>
      <c r="J49" s="44" t="str">
        <f>IF(C49&lt;&gt;"",ROUND('Γενικά Δεδομένα'!$I$14*I49,0),"")</f>
        <v/>
      </c>
      <c r="K49" s="105"/>
      <c r="L49" s="105"/>
      <c r="M49" s="15" t="str">
        <f t="shared" si="0"/>
        <v/>
      </c>
      <c r="N49" s="15" t="str">
        <f>IF(D49&lt;&gt;"",SUMIF(fs_led,'Νέα ΦΣ'!D49,Βοήθεια!$E$39:$E$74),"")</f>
        <v/>
      </c>
      <c r="O49" s="106"/>
      <c r="P49" s="16"/>
    </row>
    <row r="50" spans="1:16" ht="30" customHeight="1" x14ac:dyDescent="0.3">
      <c r="A50" s="16"/>
      <c r="B50" s="42" t="str">
        <f>IF('Συμβατικά ΦΣ'!B50&lt;&gt;"",'Συμβατικά ΦΣ'!B50,"")</f>
        <v/>
      </c>
      <c r="C50" s="43" t="str">
        <f>IF(B50&lt;&gt;"",'Συμβατικά ΦΣ'!G50 &amp; " -" &amp; 'Συμβατικά ΦΣ'!I50 &amp; "W","")</f>
        <v/>
      </c>
      <c r="D50" s="276"/>
      <c r="E50" s="276"/>
      <c r="F50" s="276"/>
      <c r="G50" s="276"/>
      <c r="H50" s="104"/>
      <c r="I50" s="44" t="str">
        <f>IF(B50&lt;&gt;"",'Συμβατικά ΦΣ'!H50,"")</f>
        <v/>
      </c>
      <c r="J50" s="44" t="str">
        <f>IF(C50&lt;&gt;"",ROUND('Γενικά Δεδομένα'!$I$14*I50,0),"")</f>
        <v/>
      </c>
      <c r="K50" s="105"/>
      <c r="L50" s="105"/>
      <c r="M50" s="15" t="str">
        <f t="shared" si="0"/>
        <v/>
      </c>
      <c r="N50" s="15" t="str">
        <f>IF(D50&lt;&gt;"",SUMIF(fs_led,'Νέα ΦΣ'!D50,Βοήθεια!$E$39:$E$74),"")</f>
        <v/>
      </c>
      <c r="O50" s="106"/>
      <c r="P50" s="16"/>
    </row>
    <row r="51" spans="1:16" ht="30" customHeight="1" x14ac:dyDescent="0.3">
      <c r="A51" s="16"/>
      <c r="B51" s="42" t="str">
        <f>IF('Συμβατικά ΦΣ'!B51&lt;&gt;"",'Συμβατικά ΦΣ'!B51,"")</f>
        <v/>
      </c>
      <c r="C51" s="43" t="str">
        <f>IF(B51&lt;&gt;"",'Συμβατικά ΦΣ'!G51 &amp; " -" &amp; 'Συμβατικά ΦΣ'!I51 &amp; "W","")</f>
        <v/>
      </c>
      <c r="D51" s="276"/>
      <c r="E51" s="276"/>
      <c r="F51" s="276"/>
      <c r="G51" s="276"/>
      <c r="H51" s="104"/>
      <c r="I51" s="44" t="str">
        <f>IF(B51&lt;&gt;"",'Συμβατικά ΦΣ'!H51,"")</f>
        <v/>
      </c>
      <c r="J51" s="44" t="str">
        <f>IF(C51&lt;&gt;"",ROUND('Γενικά Δεδομένα'!$I$14*I51,0),"")</f>
        <v/>
      </c>
      <c r="K51" s="105"/>
      <c r="L51" s="105"/>
      <c r="M51" s="15" t="str">
        <f t="shared" si="0"/>
        <v/>
      </c>
      <c r="N51" s="15" t="str">
        <f>IF(D51&lt;&gt;"",SUMIF(fs_led,'Νέα ΦΣ'!D51,Βοήθεια!$E$39:$E$74),"")</f>
        <v/>
      </c>
      <c r="O51" s="106"/>
      <c r="P51" s="16"/>
    </row>
    <row r="52" spans="1:16" ht="30" customHeight="1" x14ac:dyDescent="0.3">
      <c r="A52" s="16"/>
      <c r="B52" s="42" t="str">
        <f>IF('Συμβατικά ΦΣ'!B52&lt;&gt;"",'Συμβατικά ΦΣ'!B52,"")</f>
        <v/>
      </c>
      <c r="C52" s="43" t="str">
        <f>IF(B52&lt;&gt;"",'Συμβατικά ΦΣ'!G52 &amp; " -" &amp; 'Συμβατικά ΦΣ'!I52 &amp; "W","")</f>
        <v/>
      </c>
      <c r="D52" s="276"/>
      <c r="E52" s="276"/>
      <c r="F52" s="276"/>
      <c r="G52" s="276"/>
      <c r="H52" s="104"/>
      <c r="I52" s="44" t="str">
        <f>IF(B52&lt;&gt;"",'Συμβατικά ΦΣ'!H52,"")</f>
        <v/>
      </c>
      <c r="J52" s="44" t="str">
        <f>IF(C52&lt;&gt;"",ROUND('Γενικά Δεδομένα'!$I$14*I52,0),"")</f>
        <v/>
      </c>
      <c r="K52" s="105"/>
      <c r="L52" s="105"/>
      <c r="M52" s="15" t="str">
        <f t="shared" si="0"/>
        <v/>
      </c>
      <c r="N52" s="15" t="str">
        <f>IF(D52&lt;&gt;"",SUMIF(fs_led,'Νέα ΦΣ'!D52,Βοήθεια!$E$39:$E$74),"")</f>
        <v/>
      </c>
      <c r="O52" s="106"/>
      <c r="P52" s="16"/>
    </row>
    <row r="53" spans="1:16" ht="30" customHeight="1" x14ac:dyDescent="0.3">
      <c r="A53" s="16"/>
      <c r="B53" s="42" t="str">
        <f>IF('Συμβατικά ΦΣ'!B53&lt;&gt;"",'Συμβατικά ΦΣ'!B53,"")</f>
        <v/>
      </c>
      <c r="C53" s="43" t="str">
        <f>IF(B53&lt;&gt;"",'Συμβατικά ΦΣ'!G53 &amp; " -" &amp; 'Συμβατικά ΦΣ'!I53 &amp; "W","")</f>
        <v/>
      </c>
      <c r="D53" s="276"/>
      <c r="E53" s="276"/>
      <c r="F53" s="276"/>
      <c r="G53" s="276"/>
      <c r="H53" s="104"/>
      <c r="I53" s="44" t="str">
        <f>IF(B53&lt;&gt;"",'Συμβατικά ΦΣ'!H53,"")</f>
        <v/>
      </c>
      <c r="J53" s="44" t="str">
        <f>IF(C53&lt;&gt;"",ROUND('Γενικά Δεδομένα'!$I$14*I53,0),"")</f>
        <v/>
      </c>
      <c r="K53" s="105"/>
      <c r="L53" s="105"/>
      <c r="M53" s="15" t="str">
        <f t="shared" si="0"/>
        <v/>
      </c>
      <c r="N53" s="15" t="str">
        <f>IF(D53&lt;&gt;"",SUMIF(fs_led,'Νέα ΦΣ'!D53,Βοήθεια!$E$39:$E$74),"")</f>
        <v/>
      </c>
      <c r="O53" s="106"/>
      <c r="P53" s="16"/>
    </row>
    <row r="54" spans="1:16" ht="30" customHeight="1" x14ac:dyDescent="0.3">
      <c r="A54" s="16"/>
      <c r="B54" s="42" t="str">
        <f>IF('Συμβατικά ΦΣ'!B54&lt;&gt;"",'Συμβατικά ΦΣ'!B54,"")</f>
        <v/>
      </c>
      <c r="C54" s="43" t="str">
        <f>IF(B54&lt;&gt;"",'Συμβατικά ΦΣ'!G54 &amp; " -" &amp; 'Συμβατικά ΦΣ'!I54 &amp; "W","")</f>
        <v/>
      </c>
      <c r="D54" s="276"/>
      <c r="E54" s="276"/>
      <c r="F54" s="276"/>
      <c r="G54" s="276"/>
      <c r="H54" s="104"/>
      <c r="I54" s="44" t="str">
        <f>IF(B54&lt;&gt;"",'Συμβατικά ΦΣ'!H54,"")</f>
        <v/>
      </c>
      <c r="J54" s="44" t="str">
        <f>IF(C54&lt;&gt;"",ROUND('Γενικά Δεδομένα'!$I$14*I54,0),"")</f>
        <v/>
      </c>
      <c r="K54" s="105"/>
      <c r="L54" s="105"/>
      <c r="M54" s="15" t="str">
        <f t="shared" si="0"/>
        <v/>
      </c>
      <c r="N54" s="15" t="str">
        <f>IF(D54&lt;&gt;"",SUMIF(fs_led,'Νέα ΦΣ'!D54,Βοήθεια!$E$39:$E$74),"")</f>
        <v/>
      </c>
      <c r="O54" s="106"/>
      <c r="P54" s="16"/>
    </row>
    <row r="55" spans="1:16" ht="30" customHeight="1" x14ac:dyDescent="0.3">
      <c r="A55" s="16"/>
      <c r="B55" s="42" t="str">
        <f>IF('Συμβατικά ΦΣ'!B55&lt;&gt;"",'Συμβατικά ΦΣ'!B55,"")</f>
        <v/>
      </c>
      <c r="C55" s="43" t="str">
        <f>IF(B55&lt;&gt;"",'Συμβατικά ΦΣ'!G55 &amp; " -" &amp; 'Συμβατικά ΦΣ'!I55 &amp; "W","")</f>
        <v/>
      </c>
      <c r="D55" s="276"/>
      <c r="E55" s="276"/>
      <c r="F55" s="276"/>
      <c r="G55" s="276"/>
      <c r="H55" s="104"/>
      <c r="I55" s="44" t="str">
        <f>IF(B55&lt;&gt;"",'Συμβατικά ΦΣ'!H55,"")</f>
        <v/>
      </c>
      <c r="J55" s="44" t="str">
        <f>IF(C55&lt;&gt;"",ROUND('Γενικά Δεδομένα'!$I$14*I55,0),"")</f>
        <v/>
      </c>
      <c r="K55" s="105"/>
      <c r="L55" s="105"/>
      <c r="M55" s="15" t="str">
        <f t="shared" si="0"/>
        <v/>
      </c>
      <c r="N55" s="15" t="str">
        <f>IF(D55&lt;&gt;"",SUMIF(fs_led,'Νέα ΦΣ'!D55,Βοήθεια!$E$39:$E$74),"")</f>
        <v/>
      </c>
      <c r="O55" s="106"/>
      <c r="P55" s="16"/>
    </row>
    <row r="56" spans="1:16" ht="30" customHeight="1" x14ac:dyDescent="0.3">
      <c r="A56" s="16"/>
      <c r="B56" s="42" t="str">
        <f>IF('Συμβατικά ΦΣ'!B56&lt;&gt;"",'Συμβατικά ΦΣ'!B56,"")</f>
        <v/>
      </c>
      <c r="C56" s="43" t="str">
        <f>IF(B56&lt;&gt;"",'Συμβατικά ΦΣ'!G56 &amp; " -" &amp; 'Συμβατικά ΦΣ'!I56 &amp; "W","")</f>
        <v/>
      </c>
      <c r="D56" s="276"/>
      <c r="E56" s="276"/>
      <c r="F56" s="276"/>
      <c r="G56" s="276"/>
      <c r="H56" s="104"/>
      <c r="I56" s="44" t="str">
        <f>IF(B56&lt;&gt;"",'Συμβατικά ΦΣ'!H56,"")</f>
        <v/>
      </c>
      <c r="J56" s="44" t="str">
        <f>IF(C56&lt;&gt;"",ROUND('Γενικά Δεδομένα'!$I$14*I56,0),"")</f>
        <v/>
      </c>
      <c r="K56" s="105"/>
      <c r="L56" s="105"/>
      <c r="M56" s="15" t="str">
        <f t="shared" si="0"/>
        <v/>
      </c>
      <c r="N56" s="15" t="str">
        <f>IF(D56&lt;&gt;"",SUMIF(fs_led,'Νέα ΦΣ'!D56,Βοήθεια!$E$39:$E$74),"")</f>
        <v/>
      </c>
      <c r="O56" s="106"/>
      <c r="P56" s="16"/>
    </row>
    <row r="57" spans="1:16" ht="30" customHeight="1" x14ac:dyDescent="0.3">
      <c r="A57" s="16"/>
      <c r="B57" s="42" t="str">
        <f>IF('Συμβατικά ΦΣ'!B57&lt;&gt;"",'Συμβατικά ΦΣ'!B57,"")</f>
        <v/>
      </c>
      <c r="C57" s="43" t="str">
        <f>IF(B57&lt;&gt;"",'Συμβατικά ΦΣ'!G57 &amp; " -" &amp; 'Συμβατικά ΦΣ'!I57 &amp; "W","")</f>
        <v/>
      </c>
      <c r="D57" s="276"/>
      <c r="E57" s="276"/>
      <c r="F57" s="276"/>
      <c r="G57" s="276"/>
      <c r="H57" s="104"/>
      <c r="I57" s="44" t="str">
        <f>IF(B57&lt;&gt;"",'Συμβατικά ΦΣ'!H57,"")</f>
        <v/>
      </c>
      <c r="J57" s="44" t="str">
        <f>IF(C57&lt;&gt;"",ROUND('Γενικά Δεδομένα'!$I$14*I57,0),"")</f>
        <v/>
      </c>
      <c r="K57" s="105"/>
      <c r="L57" s="105"/>
      <c r="M57" s="15" t="str">
        <f t="shared" si="0"/>
        <v/>
      </c>
      <c r="N57" s="15" t="str">
        <f>IF(D57&lt;&gt;"",SUMIF(fs_led,'Νέα ΦΣ'!D57,Βοήθεια!$E$39:$E$74),"")</f>
        <v/>
      </c>
      <c r="O57" s="106"/>
      <c r="P57" s="16"/>
    </row>
    <row r="58" spans="1:16" ht="30" customHeight="1" x14ac:dyDescent="0.3">
      <c r="A58" s="16"/>
      <c r="B58" s="42" t="str">
        <f>IF('Συμβατικά ΦΣ'!B58&lt;&gt;"",'Συμβατικά ΦΣ'!B58,"")</f>
        <v/>
      </c>
      <c r="C58" s="43" t="str">
        <f>IF(B58&lt;&gt;"",'Συμβατικά ΦΣ'!G58 &amp; " -" &amp; 'Συμβατικά ΦΣ'!I58 &amp; "W","")</f>
        <v/>
      </c>
      <c r="D58" s="276"/>
      <c r="E58" s="276"/>
      <c r="F58" s="276"/>
      <c r="G58" s="276"/>
      <c r="H58" s="104"/>
      <c r="I58" s="44" t="str">
        <f>IF(B58&lt;&gt;"",'Συμβατικά ΦΣ'!H58,"")</f>
        <v/>
      </c>
      <c r="J58" s="44" t="str">
        <f>IF(C58&lt;&gt;"",ROUND('Γενικά Δεδομένα'!$I$14*I58,0),"")</f>
        <v/>
      </c>
      <c r="K58" s="105"/>
      <c r="L58" s="105"/>
      <c r="M58" s="15" t="str">
        <f t="shared" si="0"/>
        <v/>
      </c>
      <c r="N58" s="15" t="str">
        <f>IF(D58&lt;&gt;"",SUMIF(fs_led,'Νέα ΦΣ'!D58,Βοήθεια!$E$39:$E$74),"")</f>
        <v/>
      </c>
      <c r="O58" s="106"/>
      <c r="P58" s="16"/>
    </row>
    <row r="59" spans="1:16" ht="30" customHeight="1" x14ac:dyDescent="0.3">
      <c r="A59" s="16"/>
      <c r="B59" s="42" t="str">
        <f>IF('Συμβατικά ΦΣ'!B59&lt;&gt;"",'Συμβατικά ΦΣ'!B59,"")</f>
        <v/>
      </c>
      <c r="C59" s="43" t="str">
        <f>IF(B59&lt;&gt;"",'Συμβατικά ΦΣ'!G59 &amp; " -" &amp; 'Συμβατικά ΦΣ'!I59 &amp; "W","")</f>
        <v/>
      </c>
      <c r="D59" s="276"/>
      <c r="E59" s="276"/>
      <c r="F59" s="276"/>
      <c r="G59" s="276"/>
      <c r="H59" s="104"/>
      <c r="I59" s="44" t="str">
        <f>IF(B59&lt;&gt;"",'Συμβατικά ΦΣ'!H59,"")</f>
        <v/>
      </c>
      <c r="J59" s="44" t="str">
        <f>IF(C59&lt;&gt;"",ROUND('Γενικά Δεδομένα'!$I$14*I59,0),"")</f>
        <v/>
      </c>
      <c r="K59" s="105"/>
      <c r="L59" s="105"/>
      <c r="M59" s="15" t="str">
        <f t="shared" si="0"/>
        <v/>
      </c>
      <c r="N59" s="15" t="str">
        <f>IF(D59&lt;&gt;"",SUMIF(fs_led,'Νέα ΦΣ'!D59,Βοήθεια!$E$39:$E$74),"")</f>
        <v/>
      </c>
      <c r="O59" s="106"/>
      <c r="P59" s="16"/>
    </row>
    <row r="60" spans="1:16" ht="30" customHeight="1" x14ac:dyDescent="0.3">
      <c r="A60" s="16"/>
      <c r="B60" s="42" t="str">
        <f>IF('Συμβατικά ΦΣ'!B60&lt;&gt;"",'Συμβατικά ΦΣ'!B60,"")</f>
        <v/>
      </c>
      <c r="C60" s="43" t="str">
        <f>IF(B60&lt;&gt;"",'Συμβατικά ΦΣ'!G60 &amp; " -" &amp; 'Συμβατικά ΦΣ'!I60 &amp; "W","")</f>
        <v/>
      </c>
      <c r="D60" s="276"/>
      <c r="E60" s="276"/>
      <c r="F60" s="276"/>
      <c r="G60" s="276"/>
      <c r="H60" s="104"/>
      <c r="I60" s="44" t="str">
        <f>IF(B60&lt;&gt;"",'Συμβατικά ΦΣ'!H60,"")</f>
        <v/>
      </c>
      <c r="J60" s="44" t="str">
        <f>IF(C60&lt;&gt;"",ROUND('Γενικά Δεδομένα'!$I$14*I60,0),"")</f>
        <v/>
      </c>
      <c r="K60" s="105"/>
      <c r="L60" s="105"/>
      <c r="M60" s="15" t="str">
        <f t="shared" si="0"/>
        <v/>
      </c>
      <c r="N60" s="15" t="str">
        <f>IF(D60&lt;&gt;"",SUMIF(fs_led,'Νέα ΦΣ'!D60,Βοήθεια!$E$39:$E$74),"")</f>
        <v/>
      </c>
      <c r="O60" s="106"/>
      <c r="P60" s="16"/>
    </row>
    <row r="61" spans="1:16" ht="30" customHeight="1" x14ac:dyDescent="0.3">
      <c r="A61" s="16"/>
      <c r="B61" s="42" t="str">
        <f>IF('Συμβατικά ΦΣ'!B61&lt;&gt;"",'Συμβατικά ΦΣ'!B61,"")</f>
        <v/>
      </c>
      <c r="C61" s="43" t="str">
        <f>IF(B61&lt;&gt;"",'Συμβατικά ΦΣ'!G61 &amp; " -" &amp; 'Συμβατικά ΦΣ'!I61 &amp; "W","")</f>
        <v/>
      </c>
      <c r="D61" s="276"/>
      <c r="E61" s="276"/>
      <c r="F61" s="276"/>
      <c r="G61" s="276"/>
      <c r="H61" s="104"/>
      <c r="I61" s="44" t="str">
        <f>IF(B61&lt;&gt;"",'Συμβατικά ΦΣ'!H61,"")</f>
        <v/>
      </c>
      <c r="J61" s="44" t="str">
        <f>IF(C61&lt;&gt;"",ROUND('Γενικά Δεδομένα'!$I$14*I61,0),"")</f>
        <v/>
      </c>
      <c r="K61" s="105"/>
      <c r="L61" s="105"/>
      <c r="M61" s="15" t="str">
        <f t="shared" si="0"/>
        <v/>
      </c>
      <c r="N61" s="15" t="str">
        <f>IF(D61&lt;&gt;"",SUMIF(fs_led,'Νέα ΦΣ'!D61,Βοήθεια!$E$39:$E$74),"")</f>
        <v/>
      </c>
      <c r="O61" s="106"/>
      <c r="P61" s="16"/>
    </row>
    <row r="62" spans="1:16" ht="30" customHeight="1" x14ac:dyDescent="0.3">
      <c r="A62" s="16"/>
      <c r="B62" s="42" t="str">
        <f>IF('Συμβατικά ΦΣ'!B62&lt;&gt;"",'Συμβατικά ΦΣ'!B62,"")</f>
        <v/>
      </c>
      <c r="C62" s="43" t="str">
        <f>IF(B62&lt;&gt;"",'Συμβατικά ΦΣ'!G62 &amp; " -" &amp; 'Συμβατικά ΦΣ'!I62 &amp; "W","")</f>
        <v/>
      </c>
      <c r="D62" s="276"/>
      <c r="E62" s="276"/>
      <c r="F62" s="276"/>
      <c r="G62" s="276"/>
      <c r="H62" s="104"/>
      <c r="I62" s="44" t="str">
        <f>IF(B62&lt;&gt;"",'Συμβατικά ΦΣ'!H62,"")</f>
        <v/>
      </c>
      <c r="J62" s="44" t="str">
        <f>IF(C62&lt;&gt;"",ROUND('Γενικά Δεδομένα'!$I$14*I62,0),"")</f>
        <v/>
      </c>
      <c r="K62" s="105"/>
      <c r="L62" s="105"/>
      <c r="M62" s="15" t="str">
        <f t="shared" si="0"/>
        <v/>
      </c>
      <c r="N62" s="15" t="str">
        <f>IF(D62&lt;&gt;"",SUMIF(fs_led,'Νέα ΦΣ'!D62,Βοήθεια!$E$39:$E$74),"")</f>
        <v/>
      </c>
      <c r="O62" s="106"/>
      <c r="P62" s="16"/>
    </row>
    <row r="63" spans="1:16" ht="30" customHeight="1" x14ac:dyDescent="0.3">
      <c r="A63" s="16"/>
      <c r="B63" s="42" t="str">
        <f>IF('Συμβατικά ΦΣ'!B63&lt;&gt;"",'Συμβατικά ΦΣ'!B63,"")</f>
        <v/>
      </c>
      <c r="C63" s="43" t="str">
        <f>IF(B63&lt;&gt;"",'Συμβατικά ΦΣ'!G63 &amp; " -" &amp; 'Συμβατικά ΦΣ'!I63 &amp; "W","")</f>
        <v/>
      </c>
      <c r="D63" s="276"/>
      <c r="E63" s="276"/>
      <c r="F63" s="276"/>
      <c r="G63" s="276"/>
      <c r="H63" s="104"/>
      <c r="I63" s="44" t="str">
        <f>IF(B63&lt;&gt;"",'Συμβατικά ΦΣ'!H63,"")</f>
        <v/>
      </c>
      <c r="J63" s="44" t="str">
        <f>IF(C63&lt;&gt;"",ROUND('Γενικά Δεδομένα'!$I$14*I63,0),"")</f>
        <v/>
      </c>
      <c r="K63" s="105"/>
      <c r="L63" s="105"/>
      <c r="M63" s="15" t="str">
        <f t="shared" si="0"/>
        <v/>
      </c>
      <c r="N63" s="15" t="str">
        <f>IF(D63&lt;&gt;"",SUMIF(fs_led,'Νέα ΦΣ'!D63,Βοήθεια!$E$39:$E$74),"")</f>
        <v/>
      </c>
      <c r="O63" s="106"/>
      <c r="P63" s="16"/>
    </row>
    <row r="64" spans="1:16" ht="30" customHeight="1" x14ac:dyDescent="0.3">
      <c r="A64" s="16"/>
      <c r="B64" s="42" t="str">
        <f>IF('Συμβατικά ΦΣ'!B64&lt;&gt;"",'Συμβατικά ΦΣ'!B64,"")</f>
        <v/>
      </c>
      <c r="C64" s="43" t="str">
        <f>IF(B64&lt;&gt;"",'Συμβατικά ΦΣ'!G64 &amp; " -" &amp; 'Συμβατικά ΦΣ'!I64 &amp; "W","")</f>
        <v/>
      </c>
      <c r="D64" s="276"/>
      <c r="E64" s="276"/>
      <c r="F64" s="276"/>
      <c r="G64" s="276"/>
      <c r="H64" s="104"/>
      <c r="I64" s="44" t="str">
        <f>IF(B64&lt;&gt;"",'Συμβατικά ΦΣ'!H64,"")</f>
        <v/>
      </c>
      <c r="J64" s="44" t="str">
        <f>IF(C64&lt;&gt;"",ROUND('Γενικά Δεδομένα'!$I$14*I64,0),"")</f>
        <v/>
      </c>
      <c r="K64" s="105"/>
      <c r="L64" s="105"/>
      <c r="M64" s="15" t="str">
        <f t="shared" si="0"/>
        <v/>
      </c>
      <c r="N64" s="15" t="str">
        <f>IF(D64&lt;&gt;"",SUMIF(fs_led,'Νέα ΦΣ'!D64,Βοήθεια!$E$39:$E$74),"")</f>
        <v/>
      </c>
      <c r="O64" s="106"/>
      <c r="P64" s="16"/>
    </row>
    <row r="65" spans="1:16" ht="30" customHeight="1" x14ac:dyDescent="0.3">
      <c r="A65" s="16"/>
      <c r="B65" s="42" t="str">
        <f>IF('Συμβατικά ΦΣ'!B65&lt;&gt;"",'Συμβατικά ΦΣ'!B65,"")</f>
        <v/>
      </c>
      <c r="C65" s="43" t="str">
        <f>IF(B65&lt;&gt;"",'Συμβατικά ΦΣ'!G65 &amp; " -" &amp; 'Συμβατικά ΦΣ'!I65 &amp; "W","")</f>
        <v/>
      </c>
      <c r="D65" s="276"/>
      <c r="E65" s="276"/>
      <c r="F65" s="276"/>
      <c r="G65" s="276"/>
      <c r="H65" s="104"/>
      <c r="I65" s="44" t="str">
        <f>IF(B65&lt;&gt;"",'Συμβατικά ΦΣ'!H65,"")</f>
        <v/>
      </c>
      <c r="J65" s="44" t="str">
        <f>IF(C65&lt;&gt;"",ROUND('Γενικά Δεδομένα'!$I$14*I65,0),"")</f>
        <v/>
      </c>
      <c r="K65" s="105"/>
      <c r="L65" s="105"/>
      <c r="M65" s="15" t="str">
        <f t="shared" si="0"/>
        <v/>
      </c>
      <c r="N65" s="15" t="str">
        <f>IF(D65&lt;&gt;"",SUMIF(fs_led,'Νέα ΦΣ'!D65,Βοήθεια!$E$39:$E$74),"")</f>
        <v/>
      </c>
      <c r="O65" s="106"/>
      <c r="P65" s="16"/>
    </row>
    <row r="66" spans="1:16" ht="30" customHeight="1" x14ac:dyDescent="0.3">
      <c r="A66" s="16"/>
      <c r="B66" s="42" t="str">
        <f>IF('Συμβατικά ΦΣ'!B66&lt;&gt;"",'Συμβατικά ΦΣ'!B66,"")</f>
        <v/>
      </c>
      <c r="C66" s="43" t="str">
        <f>IF(B66&lt;&gt;"",'Συμβατικά ΦΣ'!G66 &amp; " -" &amp; 'Συμβατικά ΦΣ'!I66 &amp; "W","")</f>
        <v/>
      </c>
      <c r="D66" s="276"/>
      <c r="E66" s="276"/>
      <c r="F66" s="276"/>
      <c r="G66" s="276"/>
      <c r="H66" s="104"/>
      <c r="I66" s="44" t="str">
        <f>IF(B66&lt;&gt;"",'Συμβατικά ΦΣ'!H66,"")</f>
        <v/>
      </c>
      <c r="J66" s="44" t="str">
        <f>IF(C66&lt;&gt;"",ROUND('Γενικά Δεδομένα'!$I$14*I66,0),"")</f>
        <v/>
      </c>
      <c r="K66" s="105"/>
      <c r="L66" s="105"/>
      <c r="M66" s="15" t="str">
        <f t="shared" si="0"/>
        <v/>
      </c>
      <c r="N66" s="15" t="str">
        <f>IF(D66&lt;&gt;"",SUMIF(fs_led,'Νέα ΦΣ'!D66,Βοήθεια!$E$39:$E$74),"")</f>
        <v/>
      </c>
      <c r="O66" s="106"/>
      <c r="P66" s="16"/>
    </row>
    <row r="67" spans="1:16" ht="30" customHeight="1" x14ac:dyDescent="0.3">
      <c r="A67" s="16"/>
      <c r="B67" s="42" t="str">
        <f>IF('Συμβατικά ΦΣ'!B67&lt;&gt;"",'Συμβατικά ΦΣ'!B67,"")</f>
        <v/>
      </c>
      <c r="C67" s="43" t="str">
        <f>IF(B67&lt;&gt;"",'Συμβατικά ΦΣ'!G67 &amp; " -" &amp; 'Συμβατικά ΦΣ'!I67 &amp; "W","")</f>
        <v/>
      </c>
      <c r="D67" s="276"/>
      <c r="E67" s="276"/>
      <c r="F67" s="276"/>
      <c r="G67" s="276"/>
      <c r="H67" s="104"/>
      <c r="I67" s="44" t="str">
        <f>IF(B67&lt;&gt;"",'Συμβατικά ΦΣ'!H67,"")</f>
        <v/>
      </c>
      <c r="J67" s="44" t="str">
        <f>IF(C67&lt;&gt;"",ROUND('Γενικά Δεδομένα'!$I$14*I67,0),"")</f>
        <v/>
      </c>
      <c r="K67" s="105"/>
      <c r="L67" s="105"/>
      <c r="M67" s="15" t="str">
        <f t="shared" si="0"/>
        <v/>
      </c>
      <c r="N67" s="15" t="str">
        <f>IF(D67&lt;&gt;"",SUMIF(fs_led,'Νέα ΦΣ'!D67,Βοήθεια!$E$39:$E$74),"")</f>
        <v/>
      </c>
      <c r="O67" s="106"/>
      <c r="P67" s="16"/>
    </row>
    <row r="68" spans="1:16" ht="30" customHeight="1" x14ac:dyDescent="0.3">
      <c r="A68" s="16"/>
      <c r="B68" s="42" t="str">
        <f>IF('Συμβατικά ΦΣ'!B68&lt;&gt;"",'Συμβατικά ΦΣ'!B68,"")</f>
        <v/>
      </c>
      <c r="C68" s="43" t="str">
        <f>IF(B68&lt;&gt;"",'Συμβατικά ΦΣ'!G68 &amp; " -" &amp; 'Συμβατικά ΦΣ'!I68 &amp; "W","")</f>
        <v/>
      </c>
      <c r="D68" s="276"/>
      <c r="E68" s="276"/>
      <c r="F68" s="276"/>
      <c r="G68" s="276"/>
      <c r="H68" s="104"/>
      <c r="I68" s="44" t="str">
        <f>IF(B68&lt;&gt;"",'Συμβατικά ΦΣ'!H68,"")</f>
        <v/>
      </c>
      <c r="J68" s="44" t="str">
        <f>IF(C68&lt;&gt;"",ROUND('Γενικά Δεδομένα'!$I$14*I68,0),"")</f>
        <v/>
      </c>
      <c r="K68" s="105"/>
      <c r="L68" s="105"/>
      <c r="M68" s="15" t="str">
        <f t="shared" si="0"/>
        <v/>
      </c>
      <c r="N68" s="15" t="str">
        <f>IF(D68&lt;&gt;"",SUMIF(fs_led,'Νέα ΦΣ'!D68,Βοήθεια!$E$39:$E$74),"")</f>
        <v/>
      </c>
      <c r="O68" s="106"/>
      <c r="P68" s="16"/>
    </row>
    <row r="69" spans="1:16" ht="30" customHeight="1" x14ac:dyDescent="0.3">
      <c r="A69" s="16"/>
      <c r="B69" s="42" t="str">
        <f>IF('Συμβατικά ΦΣ'!B69&lt;&gt;"",'Συμβατικά ΦΣ'!B69,"")</f>
        <v/>
      </c>
      <c r="C69" s="43" t="str">
        <f>IF(B69&lt;&gt;"",'Συμβατικά ΦΣ'!G69 &amp; " -" &amp; 'Συμβατικά ΦΣ'!I69 &amp; "W","")</f>
        <v/>
      </c>
      <c r="D69" s="276"/>
      <c r="E69" s="276"/>
      <c r="F69" s="276"/>
      <c r="G69" s="276"/>
      <c r="H69" s="104"/>
      <c r="I69" s="44" t="str">
        <f>IF(B69&lt;&gt;"",'Συμβατικά ΦΣ'!H69,"")</f>
        <v/>
      </c>
      <c r="J69" s="44" t="str">
        <f>IF(C69&lt;&gt;"",ROUND('Γενικά Δεδομένα'!$I$14*I69,0),"")</f>
        <v/>
      </c>
      <c r="K69" s="105"/>
      <c r="L69" s="105"/>
      <c r="M69" s="15" t="str">
        <f t="shared" si="0"/>
        <v/>
      </c>
      <c r="N69" s="15" t="str">
        <f>IF(D69&lt;&gt;"",SUMIF(fs_led,'Νέα ΦΣ'!D69,Βοήθεια!$E$39:$E$74),"")</f>
        <v/>
      </c>
      <c r="O69" s="106"/>
      <c r="P69" s="16"/>
    </row>
    <row r="70" spans="1:16" ht="30" customHeight="1" x14ac:dyDescent="0.3">
      <c r="A70" s="16"/>
      <c r="B70" s="42" t="str">
        <f>IF('Συμβατικά ΦΣ'!B70&lt;&gt;"",'Συμβατικά ΦΣ'!B70,"")</f>
        <v/>
      </c>
      <c r="C70" s="43" t="str">
        <f>IF(B70&lt;&gt;"",'Συμβατικά ΦΣ'!G70 &amp; " -" &amp; 'Συμβατικά ΦΣ'!I70 &amp; "W","")</f>
        <v/>
      </c>
      <c r="D70" s="276"/>
      <c r="E70" s="276"/>
      <c r="F70" s="276"/>
      <c r="G70" s="276"/>
      <c r="H70" s="104"/>
      <c r="I70" s="44" t="str">
        <f>IF(B70&lt;&gt;"",'Συμβατικά ΦΣ'!H70,"")</f>
        <v/>
      </c>
      <c r="J70" s="44" t="str">
        <f>IF(C70&lt;&gt;"",ROUND('Γενικά Δεδομένα'!$I$14*I70,0),"")</f>
        <v/>
      </c>
      <c r="K70" s="105"/>
      <c r="L70" s="105"/>
      <c r="M70" s="15" t="str">
        <f t="shared" si="0"/>
        <v/>
      </c>
      <c r="N70" s="15" t="str">
        <f>IF(D70&lt;&gt;"",SUMIF(fs_led,'Νέα ΦΣ'!D70,Βοήθεια!$E$39:$E$74),"")</f>
        <v/>
      </c>
      <c r="O70" s="106"/>
      <c r="P70" s="16"/>
    </row>
    <row r="71" spans="1:16" ht="30" customHeight="1" x14ac:dyDescent="0.3">
      <c r="A71" s="16"/>
      <c r="B71" s="42" t="str">
        <f>IF('Συμβατικά ΦΣ'!B71&lt;&gt;"",'Συμβατικά ΦΣ'!B71,"")</f>
        <v/>
      </c>
      <c r="C71" s="43" t="str">
        <f>IF(B71&lt;&gt;"",'Συμβατικά ΦΣ'!G71 &amp; " -" &amp; 'Συμβατικά ΦΣ'!I71 &amp; "W","")</f>
        <v/>
      </c>
      <c r="D71" s="276"/>
      <c r="E71" s="276"/>
      <c r="F71" s="276"/>
      <c r="G71" s="276"/>
      <c r="H71" s="104"/>
      <c r="I71" s="44" t="str">
        <f>IF(B71&lt;&gt;"",'Συμβατικά ΦΣ'!H71,"")</f>
        <v/>
      </c>
      <c r="J71" s="44" t="str">
        <f>IF(C71&lt;&gt;"",ROUND('Γενικά Δεδομένα'!$I$14*I71,0),"")</f>
        <v/>
      </c>
      <c r="K71" s="105"/>
      <c r="L71" s="105"/>
      <c r="M71" s="15" t="str">
        <f t="shared" si="0"/>
        <v/>
      </c>
      <c r="N71" s="15" t="str">
        <f>IF(D71&lt;&gt;"",SUMIF(fs_led,'Νέα ΦΣ'!D71,Βοήθεια!$E$39:$E$74),"")</f>
        <v/>
      </c>
      <c r="O71" s="106"/>
      <c r="P71" s="16"/>
    </row>
    <row r="72" spans="1:16" ht="30" customHeight="1" x14ac:dyDescent="0.3">
      <c r="A72" s="16"/>
      <c r="B72" s="42" t="str">
        <f>IF('Συμβατικά ΦΣ'!B72&lt;&gt;"",'Συμβατικά ΦΣ'!B72,"")</f>
        <v/>
      </c>
      <c r="C72" s="43" t="str">
        <f>IF(B72&lt;&gt;"",'Συμβατικά ΦΣ'!G72 &amp; " -" &amp; 'Συμβατικά ΦΣ'!I72 &amp; "W","")</f>
        <v/>
      </c>
      <c r="D72" s="276"/>
      <c r="E72" s="276"/>
      <c r="F72" s="276"/>
      <c r="G72" s="276"/>
      <c r="H72" s="104"/>
      <c r="I72" s="44" t="str">
        <f>IF(B72&lt;&gt;"",'Συμβατικά ΦΣ'!H72,"")</f>
        <v/>
      </c>
      <c r="J72" s="44" t="str">
        <f>IF(C72&lt;&gt;"",ROUND('Γενικά Δεδομένα'!$I$14*I72,0),"")</f>
        <v/>
      </c>
      <c r="K72" s="105"/>
      <c r="L72" s="105"/>
      <c r="M72" s="15" t="str">
        <f t="shared" si="0"/>
        <v/>
      </c>
      <c r="N72" s="15" t="str">
        <f>IF(D72&lt;&gt;"",SUMIF(fs_led,'Νέα ΦΣ'!D72,Βοήθεια!$E$39:$E$74),"")</f>
        <v/>
      </c>
      <c r="O72" s="106"/>
      <c r="P72" s="16"/>
    </row>
    <row r="73" spans="1:16" ht="30" customHeight="1" x14ac:dyDescent="0.3">
      <c r="A73" s="16"/>
      <c r="B73" s="42" t="str">
        <f>IF('Συμβατικά ΦΣ'!B73&lt;&gt;"",'Συμβατικά ΦΣ'!B73,"")</f>
        <v/>
      </c>
      <c r="C73" s="43" t="str">
        <f>IF(B73&lt;&gt;"",'Συμβατικά ΦΣ'!G73 &amp; " -" &amp; 'Συμβατικά ΦΣ'!I73 &amp; "W","")</f>
        <v/>
      </c>
      <c r="D73" s="276"/>
      <c r="E73" s="276"/>
      <c r="F73" s="276"/>
      <c r="G73" s="276"/>
      <c r="H73" s="104"/>
      <c r="I73" s="44" t="str">
        <f>IF(B73&lt;&gt;"",'Συμβατικά ΦΣ'!H73,"")</f>
        <v/>
      </c>
      <c r="J73" s="44" t="str">
        <f>IF(C73&lt;&gt;"",ROUND('Γενικά Δεδομένα'!$I$14*I73,0),"")</f>
        <v/>
      </c>
      <c r="K73" s="105"/>
      <c r="L73" s="105"/>
      <c r="M73" s="15" t="str">
        <f t="shared" si="0"/>
        <v/>
      </c>
      <c r="N73" s="15" t="str">
        <f>IF(D73&lt;&gt;"",SUMIF(fs_led,'Νέα ΦΣ'!D73,Βοήθεια!$E$39:$E$74),"")</f>
        <v/>
      </c>
      <c r="O73" s="106"/>
      <c r="P73" s="16"/>
    </row>
    <row r="74" spans="1:16" ht="30" customHeight="1" x14ac:dyDescent="0.3">
      <c r="A74" s="16"/>
      <c r="B74" s="42" t="str">
        <f>IF('Συμβατικά ΦΣ'!B74&lt;&gt;"",'Συμβατικά ΦΣ'!B74,"")</f>
        <v/>
      </c>
      <c r="C74" s="43" t="str">
        <f>IF(B74&lt;&gt;"",'Συμβατικά ΦΣ'!G74 &amp; " -" &amp; 'Συμβατικά ΦΣ'!I74 &amp; "W","")</f>
        <v/>
      </c>
      <c r="D74" s="276"/>
      <c r="E74" s="276"/>
      <c r="F74" s="276"/>
      <c r="G74" s="276"/>
      <c r="H74" s="104"/>
      <c r="I74" s="44" t="str">
        <f>IF(B74&lt;&gt;"",'Συμβατικά ΦΣ'!H74,"")</f>
        <v/>
      </c>
      <c r="J74" s="44" t="str">
        <f>IF(C74&lt;&gt;"",ROUND('Γενικά Δεδομένα'!$I$14*I74,0),"")</f>
        <v/>
      </c>
      <c r="K74" s="105"/>
      <c r="L74" s="105"/>
      <c r="M74" s="15" t="str">
        <f t="shared" si="0"/>
        <v/>
      </c>
      <c r="N74" s="15" t="str">
        <f>IF(D74&lt;&gt;"",SUMIF(fs_led,'Νέα ΦΣ'!D74,Βοήθεια!$E$39:$E$74),"")</f>
        <v/>
      </c>
      <c r="O74" s="106"/>
      <c r="P74" s="16"/>
    </row>
    <row r="75" spans="1:16" ht="30" customHeight="1" x14ac:dyDescent="0.3">
      <c r="A75" s="16"/>
      <c r="B75" s="42" t="str">
        <f>IF('Συμβατικά ΦΣ'!B75&lt;&gt;"",'Συμβατικά ΦΣ'!B75,"")</f>
        <v/>
      </c>
      <c r="C75" s="43" t="str">
        <f>IF(B75&lt;&gt;"",'Συμβατικά ΦΣ'!G75 &amp; " -" &amp; 'Συμβατικά ΦΣ'!I75 &amp; "W","")</f>
        <v/>
      </c>
      <c r="D75" s="276"/>
      <c r="E75" s="276"/>
      <c r="F75" s="276"/>
      <c r="G75" s="276"/>
      <c r="H75" s="104"/>
      <c r="I75" s="44" t="str">
        <f>IF(B75&lt;&gt;"",'Συμβατικά ΦΣ'!H75,"")</f>
        <v/>
      </c>
      <c r="J75" s="44" t="str">
        <f>IF(C75&lt;&gt;"",ROUND('Γενικά Δεδομένα'!$I$14*I75,0),"")</f>
        <v/>
      </c>
      <c r="K75" s="105"/>
      <c r="L75" s="105"/>
      <c r="M75" s="15" t="str">
        <f t="shared" si="0"/>
        <v/>
      </c>
      <c r="N75" s="15" t="str">
        <f>IF(D75&lt;&gt;"",SUMIF(fs_led,'Νέα ΦΣ'!D75,Βοήθεια!$E$39:$E$74),"")</f>
        <v/>
      </c>
      <c r="O75" s="106"/>
      <c r="P75" s="16"/>
    </row>
    <row r="76" spans="1:16" ht="30" customHeight="1" x14ac:dyDescent="0.3">
      <c r="A76" s="16"/>
      <c r="B76" s="42" t="str">
        <f>IF('Συμβατικά ΦΣ'!B76&lt;&gt;"",'Συμβατικά ΦΣ'!B76,"")</f>
        <v/>
      </c>
      <c r="C76" s="43" t="str">
        <f>IF(B76&lt;&gt;"",'Συμβατικά ΦΣ'!G76 &amp; " -" &amp; 'Συμβατικά ΦΣ'!I76 &amp; "W","")</f>
        <v/>
      </c>
      <c r="D76" s="276"/>
      <c r="E76" s="276"/>
      <c r="F76" s="276"/>
      <c r="G76" s="276"/>
      <c r="H76" s="104"/>
      <c r="I76" s="44" t="str">
        <f>IF(B76&lt;&gt;"",'Συμβατικά ΦΣ'!H76,"")</f>
        <v/>
      </c>
      <c r="J76" s="44" t="str">
        <f>IF(C76&lt;&gt;"",ROUND('Γενικά Δεδομένα'!$I$14*I76,0),"")</f>
        <v/>
      </c>
      <c r="K76" s="105"/>
      <c r="L76" s="105"/>
      <c r="M76" s="15" t="str">
        <f t="shared" si="0"/>
        <v/>
      </c>
      <c r="N76" s="15" t="str">
        <f>IF(D76&lt;&gt;"",SUMIF(fs_led,'Νέα ΦΣ'!D76,Βοήθεια!$E$39:$E$74),"")</f>
        <v/>
      </c>
      <c r="O76" s="106"/>
      <c r="P76" s="16"/>
    </row>
    <row r="77" spans="1:16" ht="30" customHeight="1" x14ac:dyDescent="0.3">
      <c r="A77" s="16"/>
      <c r="B77" s="42" t="str">
        <f>IF('Συμβατικά ΦΣ'!B77&lt;&gt;"",'Συμβατικά ΦΣ'!B77,"")</f>
        <v/>
      </c>
      <c r="C77" s="43" t="str">
        <f>IF(B77&lt;&gt;"",'Συμβατικά ΦΣ'!G77 &amp; " -" &amp; 'Συμβατικά ΦΣ'!I77 &amp; "W","")</f>
        <v/>
      </c>
      <c r="D77" s="276"/>
      <c r="E77" s="276"/>
      <c r="F77" s="276"/>
      <c r="G77" s="276"/>
      <c r="H77" s="104"/>
      <c r="I77" s="44" t="str">
        <f>IF(B77&lt;&gt;"",'Συμβατικά ΦΣ'!H77,"")</f>
        <v/>
      </c>
      <c r="J77" s="44" t="str">
        <f>IF(C77&lt;&gt;"",ROUND('Γενικά Δεδομένα'!$I$14*I77,0),"")</f>
        <v/>
      </c>
      <c r="K77" s="105"/>
      <c r="L77" s="105"/>
      <c r="M77" s="15" t="str">
        <f t="shared" si="0"/>
        <v/>
      </c>
      <c r="N77" s="15" t="str">
        <f>IF(D77&lt;&gt;"",SUMIF(fs_led,'Νέα ΦΣ'!D77,Βοήθεια!$E$39:$E$74),"")</f>
        <v/>
      </c>
      <c r="O77" s="106"/>
      <c r="P77" s="16"/>
    </row>
    <row r="78" spans="1:16" ht="30" customHeight="1" x14ac:dyDescent="0.3">
      <c r="A78" s="16"/>
      <c r="B78" s="42" t="str">
        <f>IF('Συμβατικά ΦΣ'!B78&lt;&gt;"",'Συμβατικά ΦΣ'!B78,"")</f>
        <v/>
      </c>
      <c r="C78" s="43" t="str">
        <f>IF(B78&lt;&gt;"",'Συμβατικά ΦΣ'!G78 &amp; " -" &amp; 'Συμβατικά ΦΣ'!I78 &amp; "W","")</f>
        <v/>
      </c>
      <c r="D78" s="276"/>
      <c r="E78" s="276"/>
      <c r="F78" s="276"/>
      <c r="G78" s="276"/>
      <c r="H78" s="104"/>
      <c r="I78" s="44" t="str">
        <f>IF(B78&lt;&gt;"",'Συμβατικά ΦΣ'!H78,"")</f>
        <v/>
      </c>
      <c r="J78" s="44" t="str">
        <f>IF(C78&lt;&gt;"",ROUND('Γενικά Δεδομένα'!$I$14*I78,0),"")</f>
        <v/>
      </c>
      <c r="K78" s="105"/>
      <c r="L78" s="105"/>
      <c r="M78" s="15" t="str">
        <f t="shared" si="0"/>
        <v/>
      </c>
      <c r="N78" s="15" t="str">
        <f>IF(D78&lt;&gt;"",SUMIF(fs_led,'Νέα ΦΣ'!D78,Βοήθεια!$E$39:$E$74),"")</f>
        <v/>
      </c>
      <c r="O78" s="106"/>
      <c r="P78" s="16"/>
    </row>
    <row r="79" spans="1:16" ht="30" customHeight="1" x14ac:dyDescent="0.3">
      <c r="A79" s="16"/>
      <c r="B79" s="42" t="str">
        <f>IF('Συμβατικά ΦΣ'!B79&lt;&gt;"",'Συμβατικά ΦΣ'!B79,"")</f>
        <v/>
      </c>
      <c r="C79" s="43" t="str">
        <f>IF(B79&lt;&gt;"",'Συμβατικά ΦΣ'!G79 &amp; " -" &amp; 'Συμβατικά ΦΣ'!I79 &amp; "W","")</f>
        <v/>
      </c>
      <c r="D79" s="276"/>
      <c r="E79" s="276"/>
      <c r="F79" s="276"/>
      <c r="G79" s="276"/>
      <c r="H79" s="104"/>
      <c r="I79" s="44" t="str">
        <f>IF(B79&lt;&gt;"",'Συμβατικά ΦΣ'!H79,"")</f>
        <v/>
      </c>
      <c r="J79" s="44" t="str">
        <f>IF(C79&lt;&gt;"",ROUND('Γενικά Δεδομένα'!$I$14*I79,0),"")</f>
        <v/>
      </c>
      <c r="K79" s="105"/>
      <c r="L79" s="105"/>
      <c r="M79" s="15" t="str">
        <f t="shared" si="0"/>
        <v/>
      </c>
      <c r="N79" s="15" t="str">
        <f>IF(D79&lt;&gt;"",SUMIF(fs_led,'Νέα ΦΣ'!D79,Βοήθεια!$E$39:$E$74),"")</f>
        <v/>
      </c>
      <c r="O79" s="106"/>
      <c r="P79" s="16"/>
    </row>
    <row r="80" spans="1:16" ht="30" customHeight="1" x14ac:dyDescent="0.3">
      <c r="A80" s="16"/>
      <c r="B80" s="42" t="str">
        <f>IF('Συμβατικά ΦΣ'!B80&lt;&gt;"",'Συμβατικά ΦΣ'!B80,"")</f>
        <v/>
      </c>
      <c r="C80" s="43" t="str">
        <f>IF(B80&lt;&gt;"",'Συμβατικά ΦΣ'!G80 &amp; " -" &amp; 'Συμβατικά ΦΣ'!I80 &amp; "W","")</f>
        <v/>
      </c>
      <c r="D80" s="276"/>
      <c r="E80" s="276"/>
      <c r="F80" s="276"/>
      <c r="G80" s="276"/>
      <c r="H80" s="104"/>
      <c r="I80" s="44" t="str">
        <f>IF(B80&lt;&gt;"",'Συμβατικά ΦΣ'!H80,"")</f>
        <v/>
      </c>
      <c r="J80" s="44" t="str">
        <f>IF(C80&lt;&gt;"",ROUND('Γενικά Δεδομένα'!$I$14*I80,0),"")</f>
        <v/>
      </c>
      <c r="K80" s="105"/>
      <c r="L80" s="105"/>
      <c r="M80" s="15" t="str">
        <f t="shared" si="0"/>
        <v/>
      </c>
      <c r="N80" s="15" t="str">
        <f>IF(D80&lt;&gt;"",SUMIF(fs_led,'Νέα ΦΣ'!D80,Βοήθεια!$E$39:$E$74),"")</f>
        <v/>
      </c>
      <c r="O80" s="106"/>
      <c r="P80" s="16"/>
    </row>
    <row r="81" spans="1:16" ht="30" customHeight="1" x14ac:dyDescent="0.3">
      <c r="A81" s="16"/>
      <c r="B81" s="42" t="str">
        <f>IF('Συμβατικά ΦΣ'!B81&lt;&gt;"",'Συμβατικά ΦΣ'!B81,"")</f>
        <v/>
      </c>
      <c r="C81" s="43" t="str">
        <f>IF(B81&lt;&gt;"",'Συμβατικά ΦΣ'!G81 &amp; " -" &amp; 'Συμβατικά ΦΣ'!I81 &amp; "W","")</f>
        <v/>
      </c>
      <c r="D81" s="276"/>
      <c r="E81" s="276"/>
      <c r="F81" s="276"/>
      <c r="G81" s="276"/>
      <c r="H81" s="104"/>
      <c r="I81" s="44" t="str">
        <f>IF(B81&lt;&gt;"",'Συμβατικά ΦΣ'!H81,"")</f>
        <v/>
      </c>
      <c r="J81" s="44" t="str">
        <f>IF(C81&lt;&gt;"",ROUND('Γενικά Δεδομένα'!$I$14*I81,0),"")</f>
        <v/>
      </c>
      <c r="K81" s="105"/>
      <c r="L81" s="105"/>
      <c r="M81" s="15" t="str">
        <f t="shared" si="0"/>
        <v/>
      </c>
      <c r="N81" s="15" t="str">
        <f>IF(D81&lt;&gt;"",SUMIF(fs_led,'Νέα ΦΣ'!D81,Βοήθεια!$E$39:$E$74),"")</f>
        <v/>
      </c>
      <c r="O81" s="106"/>
      <c r="P81" s="16"/>
    </row>
    <row r="82" spans="1:16" ht="30" customHeight="1" x14ac:dyDescent="0.3">
      <c r="A82" s="16"/>
      <c r="B82" s="42" t="str">
        <f>IF('Συμβατικά ΦΣ'!B82&lt;&gt;"",'Συμβατικά ΦΣ'!B82,"")</f>
        <v/>
      </c>
      <c r="C82" s="43" t="str">
        <f>IF(B82&lt;&gt;"",'Συμβατικά ΦΣ'!G82 &amp; " -" &amp; 'Συμβατικά ΦΣ'!I82 &amp; "W","")</f>
        <v/>
      </c>
      <c r="D82" s="276"/>
      <c r="E82" s="276"/>
      <c r="F82" s="276"/>
      <c r="G82" s="276"/>
      <c r="H82" s="104"/>
      <c r="I82" s="44" t="str">
        <f>IF(B82&lt;&gt;"",'Συμβατικά ΦΣ'!H82,"")</f>
        <v/>
      </c>
      <c r="J82" s="44" t="str">
        <f>IF(C82&lt;&gt;"",ROUND('Γενικά Δεδομένα'!$I$14*I82,0),"")</f>
        <v/>
      </c>
      <c r="K82" s="105"/>
      <c r="L82" s="105"/>
      <c r="M82" s="15" t="str">
        <f t="shared" si="0"/>
        <v/>
      </c>
      <c r="N82" s="15" t="str">
        <f>IF(D82&lt;&gt;"",SUMIF(fs_led,'Νέα ΦΣ'!D82,Βοήθεια!$E$39:$E$74),"")</f>
        <v/>
      </c>
      <c r="O82" s="106"/>
      <c r="P82" s="16"/>
    </row>
    <row r="83" spans="1:16" ht="30" customHeight="1" x14ac:dyDescent="0.3">
      <c r="A83" s="16"/>
      <c r="B83" s="42" t="str">
        <f>IF('Συμβατικά ΦΣ'!B83&lt;&gt;"",'Συμβατικά ΦΣ'!B83,"")</f>
        <v/>
      </c>
      <c r="C83" s="43" t="str">
        <f>IF(B83&lt;&gt;"",'Συμβατικά ΦΣ'!G83 &amp; " -" &amp; 'Συμβατικά ΦΣ'!I83 &amp; "W","")</f>
        <v/>
      </c>
      <c r="D83" s="276"/>
      <c r="E83" s="276"/>
      <c r="F83" s="276"/>
      <c r="G83" s="276"/>
      <c r="H83" s="104"/>
      <c r="I83" s="44" t="str">
        <f>IF(B83&lt;&gt;"",'Συμβατικά ΦΣ'!H83,"")</f>
        <v/>
      </c>
      <c r="J83" s="44" t="str">
        <f>IF(C83&lt;&gt;"",ROUND('Γενικά Δεδομένα'!$I$14*I83,0),"")</f>
        <v/>
      </c>
      <c r="K83" s="105"/>
      <c r="L83" s="105"/>
      <c r="M83" s="15" t="str">
        <f t="shared" si="0"/>
        <v/>
      </c>
      <c r="N83" s="15" t="str">
        <f>IF(D83&lt;&gt;"",SUMIF(fs_led,'Νέα ΦΣ'!D83,Βοήθεια!$E$39:$E$74),"")</f>
        <v/>
      </c>
      <c r="O83" s="106"/>
      <c r="P83" s="16"/>
    </row>
    <row r="84" spans="1:16" ht="30" customHeight="1" x14ac:dyDescent="0.3">
      <c r="A84" s="16"/>
      <c r="B84" s="42" t="str">
        <f>IF('Συμβατικά ΦΣ'!B84&lt;&gt;"",'Συμβατικά ΦΣ'!B84,"")</f>
        <v/>
      </c>
      <c r="C84" s="43" t="str">
        <f>IF(B84&lt;&gt;"",'Συμβατικά ΦΣ'!G84 &amp; " -" &amp; 'Συμβατικά ΦΣ'!I84 &amp; "W","")</f>
        <v/>
      </c>
      <c r="D84" s="276"/>
      <c r="E84" s="276"/>
      <c r="F84" s="276"/>
      <c r="G84" s="276"/>
      <c r="H84" s="104"/>
      <c r="I84" s="44" t="str">
        <f>IF(B84&lt;&gt;"",'Συμβατικά ΦΣ'!H84,"")</f>
        <v/>
      </c>
      <c r="J84" s="44" t="str">
        <f>IF(C84&lt;&gt;"",ROUND('Γενικά Δεδομένα'!$I$14*I84,0),"")</f>
        <v/>
      </c>
      <c r="K84" s="105"/>
      <c r="L84" s="105"/>
      <c r="M84" s="15" t="str">
        <f t="shared" si="0"/>
        <v/>
      </c>
      <c r="N84" s="15" t="str">
        <f>IF(D84&lt;&gt;"",SUMIF(fs_led,'Νέα ΦΣ'!D84,Βοήθεια!$E$39:$E$74),"")</f>
        <v/>
      </c>
      <c r="O84" s="106"/>
      <c r="P84" s="16"/>
    </row>
    <row r="85" spans="1:16" ht="30" customHeight="1" x14ac:dyDescent="0.3">
      <c r="A85" s="16"/>
      <c r="B85" s="42" t="str">
        <f>IF('Συμβατικά ΦΣ'!B85&lt;&gt;"",'Συμβατικά ΦΣ'!B85,"")</f>
        <v/>
      </c>
      <c r="C85" s="43" t="str">
        <f>IF(B85&lt;&gt;"",'Συμβατικά ΦΣ'!G85 &amp; " -" &amp; 'Συμβατικά ΦΣ'!I85 &amp; "W","")</f>
        <v/>
      </c>
      <c r="D85" s="276"/>
      <c r="E85" s="276"/>
      <c r="F85" s="276"/>
      <c r="G85" s="276"/>
      <c r="H85" s="104"/>
      <c r="I85" s="44" t="str">
        <f>IF(B85&lt;&gt;"",'Συμβατικά ΦΣ'!H85,"")</f>
        <v/>
      </c>
      <c r="J85" s="44" t="str">
        <f>IF(C85&lt;&gt;"",ROUND('Γενικά Δεδομένα'!$I$14*I85,0),"")</f>
        <v/>
      </c>
      <c r="K85" s="105"/>
      <c r="L85" s="105"/>
      <c r="M85" s="15" t="str">
        <f t="shared" si="0"/>
        <v/>
      </c>
      <c r="N85" s="15" t="str">
        <f>IF(D85&lt;&gt;"",SUMIF(fs_led,'Νέα ΦΣ'!D85,Βοήθεια!$E$39:$E$74),"")</f>
        <v/>
      </c>
      <c r="O85" s="106"/>
      <c r="P85" s="16"/>
    </row>
    <row r="86" spans="1:16" ht="30" customHeight="1" x14ac:dyDescent="0.3">
      <c r="A86" s="16"/>
      <c r="B86" s="42" t="str">
        <f>IF('Συμβατικά ΦΣ'!B86&lt;&gt;"",'Συμβατικά ΦΣ'!B86,"")</f>
        <v/>
      </c>
      <c r="C86" s="43" t="str">
        <f>IF(B86&lt;&gt;"",'Συμβατικά ΦΣ'!G86 &amp; " -" &amp; 'Συμβατικά ΦΣ'!I86 &amp; "W","")</f>
        <v/>
      </c>
      <c r="D86" s="276"/>
      <c r="E86" s="276"/>
      <c r="F86" s="276"/>
      <c r="G86" s="276"/>
      <c r="H86" s="104"/>
      <c r="I86" s="44" t="str">
        <f>IF(B86&lt;&gt;"",'Συμβατικά ΦΣ'!H86,"")</f>
        <v/>
      </c>
      <c r="J86" s="44" t="str">
        <f>IF(C86&lt;&gt;"",ROUND('Γενικά Δεδομένα'!$I$14*I86,0),"")</f>
        <v/>
      </c>
      <c r="K86" s="105"/>
      <c r="L86" s="105"/>
      <c r="M86" s="15" t="str">
        <f t="shared" si="0"/>
        <v/>
      </c>
      <c r="N86" s="15" t="str">
        <f>IF(D86&lt;&gt;"",SUMIF(fs_led,'Νέα ΦΣ'!D86,Βοήθεια!$E$39:$E$74),"")</f>
        <v/>
      </c>
      <c r="O86" s="106"/>
      <c r="P86" s="16"/>
    </row>
    <row r="87" spans="1:16" ht="30" customHeight="1" x14ac:dyDescent="0.3">
      <c r="A87" s="16"/>
      <c r="B87" s="42" t="str">
        <f>IF('Συμβατικά ΦΣ'!B87&lt;&gt;"",'Συμβατικά ΦΣ'!B87,"")</f>
        <v/>
      </c>
      <c r="C87" s="43" t="str">
        <f>IF(B87&lt;&gt;"",'Συμβατικά ΦΣ'!G87 &amp; " -" &amp; 'Συμβατικά ΦΣ'!I87 &amp; "W","")</f>
        <v/>
      </c>
      <c r="D87" s="276"/>
      <c r="E87" s="276"/>
      <c r="F87" s="276"/>
      <c r="G87" s="276"/>
      <c r="H87" s="104"/>
      <c r="I87" s="44" t="str">
        <f>IF(B87&lt;&gt;"",'Συμβατικά ΦΣ'!H87,"")</f>
        <v/>
      </c>
      <c r="J87" s="44" t="str">
        <f>IF(C87&lt;&gt;"",ROUND('Γενικά Δεδομένα'!$I$14*I87,0),"")</f>
        <v/>
      </c>
      <c r="K87" s="105"/>
      <c r="L87" s="105"/>
      <c r="M87" s="15" t="str">
        <f t="shared" si="0"/>
        <v/>
      </c>
      <c r="N87" s="15" t="str">
        <f>IF(D87&lt;&gt;"",SUMIF(fs_led,'Νέα ΦΣ'!D87,Βοήθεια!$E$39:$E$74),"")</f>
        <v/>
      </c>
      <c r="O87" s="106"/>
      <c r="P87" s="16"/>
    </row>
    <row r="88" spans="1:16" ht="30" customHeight="1" x14ac:dyDescent="0.3">
      <c r="A88" s="16"/>
      <c r="B88" s="42" t="str">
        <f>IF('Συμβατικά ΦΣ'!B88&lt;&gt;"",'Συμβατικά ΦΣ'!B88,"")</f>
        <v/>
      </c>
      <c r="C88" s="43" t="str">
        <f>IF(B88&lt;&gt;"",'Συμβατικά ΦΣ'!G88 &amp; " -" &amp; 'Συμβατικά ΦΣ'!I88 &amp; "W","")</f>
        <v/>
      </c>
      <c r="D88" s="276"/>
      <c r="E88" s="276"/>
      <c r="F88" s="276"/>
      <c r="G88" s="276"/>
      <c r="H88" s="104"/>
      <c r="I88" s="44" t="str">
        <f>IF(B88&lt;&gt;"",'Συμβατικά ΦΣ'!H88,"")</f>
        <v/>
      </c>
      <c r="J88" s="44" t="str">
        <f>IF(C88&lt;&gt;"",ROUND('Γενικά Δεδομένα'!$I$14*I88,0),"")</f>
        <v/>
      </c>
      <c r="K88" s="105"/>
      <c r="L88" s="105"/>
      <c r="M88" s="15" t="str">
        <f t="shared" si="0"/>
        <v/>
      </c>
      <c r="N88" s="15" t="str">
        <f>IF(D88&lt;&gt;"",SUMIF(fs_led,'Νέα ΦΣ'!D88,Βοήθεια!$E$39:$E$74),"")</f>
        <v/>
      </c>
      <c r="O88" s="106"/>
      <c r="P88" s="16"/>
    </row>
    <row r="89" spans="1:16" ht="30" customHeight="1" x14ac:dyDescent="0.3">
      <c r="A89" s="16"/>
      <c r="B89" s="42" t="str">
        <f>IF('Συμβατικά ΦΣ'!B89&lt;&gt;"",'Συμβατικά ΦΣ'!B89,"")</f>
        <v/>
      </c>
      <c r="C89" s="43" t="str">
        <f>IF(B89&lt;&gt;"",'Συμβατικά ΦΣ'!G89 &amp; " -" &amp; 'Συμβατικά ΦΣ'!I89 &amp; "W","")</f>
        <v/>
      </c>
      <c r="D89" s="276"/>
      <c r="E89" s="276"/>
      <c r="F89" s="276"/>
      <c r="G89" s="276"/>
      <c r="H89" s="104"/>
      <c r="I89" s="44" t="str">
        <f>IF(B89&lt;&gt;"",'Συμβατικά ΦΣ'!H89,"")</f>
        <v/>
      </c>
      <c r="J89" s="44" t="str">
        <f>IF(C89&lt;&gt;"",ROUND('Γενικά Δεδομένα'!$I$14*I89,0),"")</f>
        <v/>
      </c>
      <c r="K89" s="105"/>
      <c r="L89" s="105"/>
      <c r="M89" s="15" t="str">
        <f t="shared" si="0"/>
        <v/>
      </c>
      <c r="N89" s="15" t="str">
        <f>IF(D89&lt;&gt;"",SUMIF(fs_led,'Νέα ΦΣ'!D89,Βοήθεια!$E$39:$E$74),"")</f>
        <v/>
      </c>
      <c r="O89" s="106"/>
      <c r="P89" s="16"/>
    </row>
    <row r="90" spans="1:16" ht="30" customHeight="1" x14ac:dyDescent="0.3">
      <c r="A90" s="16"/>
      <c r="B90" s="42" t="str">
        <f>IF('Συμβατικά ΦΣ'!B90&lt;&gt;"",'Συμβατικά ΦΣ'!B90,"")</f>
        <v/>
      </c>
      <c r="C90" s="43" t="str">
        <f>IF(B90&lt;&gt;"",'Συμβατικά ΦΣ'!G90 &amp; " -" &amp; 'Συμβατικά ΦΣ'!I90 &amp; "W","")</f>
        <v/>
      </c>
      <c r="D90" s="276"/>
      <c r="E90" s="276"/>
      <c r="F90" s="276"/>
      <c r="G90" s="276"/>
      <c r="H90" s="104"/>
      <c r="I90" s="44" t="str">
        <f>IF(B90&lt;&gt;"",'Συμβατικά ΦΣ'!H90,"")</f>
        <v/>
      </c>
      <c r="J90" s="44" t="str">
        <f>IF(C90&lt;&gt;"",ROUND('Γενικά Δεδομένα'!$I$14*I90,0),"")</f>
        <v/>
      </c>
      <c r="K90" s="105"/>
      <c r="L90" s="105"/>
      <c r="M90" s="15" t="str">
        <f t="shared" si="0"/>
        <v/>
      </c>
      <c r="N90" s="15" t="str">
        <f>IF(D90&lt;&gt;"",SUMIF(fs_led,'Νέα ΦΣ'!D90,Βοήθεια!$E$39:$E$74),"")</f>
        <v/>
      </c>
      <c r="O90" s="106"/>
      <c r="P90" s="16"/>
    </row>
    <row r="91" spans="1:16" ht="30" customHeight="1" x14ac:dyDescent="0.3">
      <c r="A91" s="16"/>
      <c r="B91" s="42" t="str">
        <f>IF('Συμβατικά ΦΣ'!B91&lt;&gt;"",'Συμβατικά ΦΣ'!B91,"")</f>
        <v/>
      </c>
      <c r="C91" s="43" t="str">
        <f>IF(B91&lt;&gt;"",'Συμβατικά ΦΣ'!G91 &amp; " -" &amp; 'Συμβατικά ΦΣ'!I91 &amp; "W","")</f>
        <v/>
      </c>
      <c r="D91" s="276"/>
      <c r="E91" s="276"/>
      <c r="F91" s="276"/>
      <c r="G91" s="276"/>
      <c r="H91" s="104"/>
      <c r="I91" s="44" t="str">
        <f>IF(B91&lt;&gt;"",'Συμβατικά ΦΣ'!H91,"")</f>
        <v/>
      </c>
      <c r="J91" s="44" t="str">
        <f>IF(C91&lt;&gt;"",ROUND('Γενικά Δεδομένα'!$I$14*I91,0),"")</f>
        <v/>
      </c>
      <c r="K91" s="105"/>
      <c r="L91" s="105"/>
      <c r="M91" s="15" t="str">
        <f t="shared" si="0"/>
        <v/>
      </c>
      <c r="N91" s="15" t="str">
        <f>IF(D91&lt;&gt;"",SUMIF(fs_led,'Νέα ΦΣ'!D91,Βοήθεια!$E$39:$E$74),"")</f>
        <v/>
      </c>
      <c r="O91" s="106"/>
      <c r="P91" s="16"/>
    </row>
    <row r="92" spans="1:16" ht="30" customHeight="1" x14ac:dyDescent="0.3">
      <c r="A92" s="16"/>
      <c r="B92" s="42" t="str">
        <f>IF('Συμβατικά ΦΣ'!B92&lt;&gt;"",'Συμβατικά ΦΣ'!B92,"")</f>
        <v/>
      </c>
      <c r="C92" s="43" t="str">
        <f>IF(B92&lt;&gt;"",'Συμβατικά ΦΣ'!G92 &amp; " -" &amp; 'Συμβατικά ΦΣ'!I92 &amp; "W","")</f>
        <v/>
      </c>
      <c r="D92" s="276"/>
      <c r="E92" s="276"/>
      <c r="F92" s="276"/>
      <c r="G92" s="276"/>
      <c r="H92" s="104"/>
      <c r="I92" s="44" t="str">
        <f>IF(B92&lt;&gt;"",'Συμβατικά ΦΣ'!H92,"")</f>
        <v/>
      </c>
      <c r="J92" s="44" t="str">
        <f>IF(C92&lt;&gt;"",ROUND('Γενικά Δεδομένα'!$I$14*I92,0),"")</f>
        <v/>
      </c>
      <c r="K92" s="105"/>
      <c r="L92" s="105"/>
      <c r="M92" s="15" t="str">
        <f t="shared" si="0"/>
        <v/>
      </c>
      <c r="N92" s="15" t="str">
        <f>IF(D92&lt;&gt;"",SUMIF(fs_led,'Νέα ΦΣ'!D92,Βοήθεια!$E$39:$E$74),"")</f>
        <v/>
      </c>
      <c r="O92" s="106"/>
      <c r="P92" s="16"/>
    </row>
    <row r="93" spans="1:16" ht="30" customHeight="1" x14ac:dyDescent="0.3">
      <c r="A93" s="16"/>
      <c r="B93" s="42" t="str">
        <f>IF('Συμβατικά ΦΣ'!B93&lt;&gt;"",'Συμβατικά ΦΣ'!B93,"")</f>
        <v/>
      </c>
      <c r="C93" s="43" t="str">
        <f>IF(B93&lt;&gt;"",'Συμβατικά ΦΣ'!G93 &amp; " -" &amp; 'Συμβατικά ΦΣ'!I93 &amp; "W","")</f>
        <v/>
      </c>
      <c r="D93" s="276"/>
      <c r="E93" s="276"/>
      <c r="F93" s="276"/>
      <c r="G93" s="276"/>
      <c r="H93" s="104"/>
      <c r="I93" s="44" t="str">
        <f>IF(B93&lt;&gt;"",'Συμβατικά ΦΣ'!H93,"")</f>
        <v/>
      </c>
      <c r="J93" s="44" t="str">
        <f>IF(C93&lt;&gt;"",ROUND('Γενικά Δεδομένα'!$I$14*I93,0),"")</f>
        <v/>
      </c>
      <c r="K93" s="105"/>
      <c r="L93" s="105"/>
      <c r="M93" s="15" t="str">
        <f t="shared" si="0"/>
        <v/>
      </c>
      <c r="N93" s="15" t="str">
        <f>IF(D93&lt;&gt;"",SUMIF(fs_led,'Νέα ΦΣ'!D93,Βοήθεια!$E$39:$E$74),"")</f>
        <v/>
      </c>
      <c r="O93" s="106"/>
      <c r="P93" s="16"/>
    </row>
    <row r="94" spans="1:16" ht="30" customHeight="1" x14ac:dyDescent="0.3">
      <c r="A94" s="16"/>
      <c r="B94" s="42" t="str">
        <f>IF('Συμβατικά ΦΣ'!B94&lt;&gt;"",'Συμβατικά ΦΣ'!B94,"")</f>
        <v/>
      </c>
      <c r="C94" s="43" t="str">
        <f>IF(B94&lt;&gt;"",'Συμβατικά ΦΣ'!G94 &amp; " -" &amp; 'Συμβατικά ΦΣ'!I94 &amp; "W","")</f>
        <v/>
      </c>
      <c r="D94" s="276"/>
      <c r="E94" s="276"/>
      <c r="F94" s="276"/>
      <c r="G94" s="276"/>
      <c r="H94" s="104"/>
      <c r="I94" s="44" t="str">
        <f>IF(B94&lt;&gt;"",'Συμβατικά ΦΣ'!H94,"")</f>
        <v/>
      </c>
      <c r="J94" s="44" t="str">
        <f>IF(C94&lt;&gt;"",ROUND('Γενικά Δεδομένα'!$I$14*I94,0),"")</f>
        <v/>
      </c>
      <c r="K94" s="105"/>
      <c r="L94" s="105"/>
      <c r="M94" s="15" t="str">
        <f t="shared" si="0"/>
        <v/>
      </c>
      <c r="N94" s="15" t="str">
        <f>IF(D94&lt;&gt;"",SUMIF(fs_led,'Νέα ΦΣ'!D94,Βοήθεια!$E$39:$E$74),"")</f>
        <v/>
      </c>
      <c r="O94" s="106"/>
      <c r="P94" s="16"/>
    </row>
    <row r="95" spans="1:16" ht="30" customHeight="1" x14ac:dyDescent="0.3">
      <c r="A95" s="16"/>
      <c r="B95" s="42" t="str">
        <f>IF('Συμβατικά ΦΣ'!B95&lt;&gt;"",'Συμβατικά ΦΣ'!B95,"")</f>
        <v/>
      </c>
      <c r="C95" s="43" t="str">
        <f>IF(B95&lt;&gt;"",'Συμβατικά ΦΣ'!G95 &amp; " -" &amp; 'Συμβατικά ΦΣ'!I95 &amp; "W","")</f>
        <v/>
      </c>
      <c r="D95" s="276"/>
      <c r="E95" s="276"/>
      <c r="F95" s="276"/>
      <c r="G95" s="276"/>
      <c r="H95" s="104"/>
      <c r="I95" s="44" t="str">
        <f>IF(B95&lt;&gt;"",'Συμβατικά ΦΣ'!H95,"")</f>
        <v/>
      </c>
      <c r="J95" s="44" t="str">
        <f>IF(C95&lt;&gt;"",ROUND('Γενικά Δεδομένα'!$I$14*I95,0),"")</f>
        <v/>
      </c>
      <c r="K95" s="105"/>
      <c r="L95" s="105"/>
      <c r="M95" s="15" t="str">
        <f t="shared" si="0"/>
        <v/>
      </c>
      <c r="N95" s="15" t="str">
        <f>IF(D95&lt;&gt;"",SUMIF(fs_led,'Νέα ΦΣ'!D95,Βοήθεια!$E$39:$E$74),"")</f>
        <v/>
      </c>
      <c r="O95" s="106"/>
      <c r="P95" s="16"/>
    </row>
    <row r="96" spans="1:16" ht="30" customHeight="1" x14ac:dyDescent="0.3">
      <c r="A96" s="16"/>
      <c r="B96" s="42" t="str">
        <f>IF('Συμβατικά ΦΣ'!B96&lt;&gt;"",'Συμβατικά ΦΣ'!B96,"")</f>
        <v/>
      </c>
      <c r="C96" s="43" t="str">
        <f>IF(B96&lt;&gt;"",'Συμβατικά ΦΣ'!G96 &amp; " -" &amp; 'Συμβατικά ΦΣ'!I96 &amp; "W","")</f>
        <v/>
      </c>
      <c r="D96" s="276"/>
      <c r="E96" s="276"/>
      <c r="F96" s="276"/>
      <c r="G96" s="276"/>
      <c r="H96" s="104"/>
      <c r="I96" s="44" t="str">
        <f>IF(B96&lt;&gt;"",'Συμβατικά ΦΣ'!H96,"")</f>
        <v/>
      </c>
      <c r="J96" s="44" t="str">
        <f>IF(C96&lt;&gt;"",ROUND('Γενικά Δεδομένα'!$I$14*I96,0),"")</f>
        <v/>
      </c>
      <c r="K96" s="105"/>
      <c r="L96" s="105"/>
      <c r="M96" s="15" t="str">
        <f t="shared" si="0"/>
        <v/>
      </c>
      <c r="N96" s="15" t="str">
        <f>IF(D96&lt;&gt;"",SUMIF(fs_led,'Νέα ΦΣ'!D96,Βοήθεια!$E$39:$E$74),"")</f>
        <v/>
      </c>
      <c r="O96" s="106"/>
      <c r="P96" s="16"/>
    </row>
    <row r="97" spans="1:16" ht="30" customHeight="1" x14ac:dyDescent="0.3">
      <c r="A97" s="16"/>
      <c r="B97" s="42" t="str">
        <f>IF('Συμβατικά ΦΣ'!B97&lt;&gt;"",'Συμβατικά ΦΣ'!B97,"")</f>
        <v/>
      </c>
      <c r="C97" s="43" t="str">
        <f>IF(B97&lt;&gt;"",'Συμβατικά ΦΣ'!G97 &amp; " -" &amp; 'Συμβατικά ΦΣ'!I97 &amp; "W","")</f>
        <v/>
      </c>
      <c r="D97" s="276"/>
      <c r="E97" s="276"/>
      <c r="F97" s="276"/>
      <c r="G97" s="276"/>
      <c r="H97" s="104"/>
      <c r="I97" s="44" t="str">
        <f>IF(B97&lt;&gt;"",'Συμβατικά ΦΣ'!H97,"")</f>
        <v/>
      </c>
      <c r="J97" s="44" t="str">
        <f>IF(C97&lt;&gt;"",ROUND('Γενικά Δεδομένα'!$I$14*I97,0),"")</f>
        <v/>
      </c>
      <c r="K97" s="105"/>
      <c r="L97" s="105"/>
      <c r="M97" s="15" t="str">
        <f t="shared" si="0"/>
        <v/>
      </c>
      <c r="N97" s="15" t="str">
        <f>IF(D97&lt;&gt;"",SUMIF(fs_led,'Νέα ΦΣ'!D97,Βοήθεια!$E$39:$E$74),"")</f>
        <v/>
      </c>
      <c r="O97" s="106"/>
      <c r="P97" s="16"/>
    </row>
    <row r="98" spans="1:16" ht="30" customHeight="1" x14ac:dyDescent="0.3">
      <c r="A98" s="16"/>
      <c r="B98" s="42" t="str">
        <f>IF('Συμβατικά ΦΣ'!B98&lt;&gt;"",'Συμβατικά ΦΣ'!B98,"")</f>
        <v/>
      </c>
      <c r="C98" s="43" t="str">
        <f>IF(B98&lt;&gt;"",'Συμβατικά ΦΣ'!G98 &amp; " -" &amp; 'Συμβατικά ΦΣ'!I98 &amp; "W","")</f>
        <v/>
      </c>
      <c r="D98" s="276"/>
      <c r="E98" s="276"/>
      <c r="F98" s="276"/>
      <c r="G98" s="276"/>
      <c r="H98" s="104"/>
      <c r="I98" s="44" t="str">
        <f>IF(B98&lt;&gt;"",'Συμβατικά ΦΣ'!H98,"")</f>
        <v/>
      </c>
      <c r="J98" s="44" t="str">
        <f>IF(C98&lt;&gt;"",ROUND('Γενικά Δεδομένα'!$I$14*I98,0),"")</f>
        <v/>
      </c>
      <c r="K98" s="105"/>
      <c r="L98" s="105"/>
      <c r="M98" s="15" t="str">
        <f t="shared" si="0"/>
        <v/>
      </c>
      <c r="N98" s="15" t="str">
        <f>IF(D98&lt;&gt;"",SUMIF(fs_led,'Νέα ΦΣ'!D98,Βοήθεια!$E$39:$E$74),"")</f>
        <v/>
      </c>
      <c r="O98" s="106"/>
      <c r="P98" s="16"/>
    </row>
    <row r="99" spans="1:16" ht="30" customHeight="1" x14ac:dyDescent="0.3">
      <c r="A99" s="16"/>
      <c r="B99" s="42" t="str">
        <f>IF('Συμβατικά ΦΣ'!B99&lt;&gt;"",'Συμβατικά ΦΣ'!B99,"")</f>
        <v/>
      </c>
      <c r="C99" s="43" t="str">
        <f>IF(B99&lt;&gt;"",'Συμβατικά ΦΣ'!G99 &amp; " -" &amp; 'Συμβατικά ΦΣ'!I99 &amp; "W","")</f>
        <v/>
      </c>
      <c r="D99" s="276"/>
      <c r="E99" s="276"/>
      <c r="F99" s="276"/>
      <c r="G99" s="276"/>
      <c r="H99" s="104"/>
      <c r="I99" s="44" t="str">
        <f>IF(B99&lt;&gt;"",'Συμβατικά ΦΣ'!H99,"")</f>
        <v/>
      </c>
      <c r="J99" s="44" t="str">
        <f>IF(C99&lt;&gt;"",ROUND('Γενικά Δεδομένα'!$I$14*I99,0),"")</f>
        <v/>
      </c>
      <c r="K99" s="105"/>
      <c r="L99" s="105"/>
      <c r="M99" s="15" t="str">
        <f t="shared" si="0"/>
        <v/>
      </c>
      <c r="N99" s="15" t="str">
        <f>IF(D99&lt;&gt;"",SUMIF(fs_led,'Νέα ΦΣ'!D99,Βοήθεια!$E$39:$E$74),"")</f>
        <v/>
      </c>
      <c r="O99" s="106"/>
      <c r="P99" s="16"/>
    </row>
    <row r="100" spans="1:16" ht="30" customHeight="1" x14ac:dyDescent="0.3">
      <c r="A100" s="16"/>
      <c r="B100" s="42" t="str">
        <f>IF('Συμβατικά ΦΣ'!B100&lt;&gt;"",'Συμβατικά ΦΣ'!B100,"")</f>
        <v/>
      </c>
      <c r="C100" s="43" t="str">
        <f>IF(B100&lt;&gt;"",'Συμβατικά ΦΣ'!G100 &amp; " -" &amp; 'Συμβατικά ΦΣ'!I100 &amp; "W","")</f>
        <v/>
      </c>
      <c r="D100" s="276"/>
      <c r="E100" s="276"/>
      <c r="F100" s="276"/>
      <c r="G100" s="276"/>
      <c r="H100" s="104"/>
      <c r="I100" s="44" t="str">
        <f>IF(B100&lt;&gt;"",'Συμβατικά ΦΣ'!H100,"")</f>
        <v/>
      </c>
      <c r="J100" s="44" t="str">
        <f>IF(C100&lt;&gt;"",ROUND('Γενικά Δεδομένα'!$I$14*I100,0),"")</f>
        <v/>
      </c>
      <c r="K100" s="105"/>
      <c r="L100" s="105"/>
      <c r="M100" s="15" t="str">
        <f t="shared" si="0"/>
        <v/>
      </c>
      <c r="N100" s="15" t="str">
        <f>IF(D100&lt;&gt;"",SUMIF(fs_led,'Νέα ΦΣ'!D100,Βοήθεια!$E$39:$E$74),"")</f>
        <v/>
      </c>
      <c r="O100" s="106"/>
      <c r="P100" s="16"/>
    </row>
    <row r="101" spans="1:16" ht="30" customHeight="1" x14ac:dyDescent="0.3">
      <c r="A101" s="16"/>
      <c r="B101" s="42" t="str">
        <f>IF('Συμβατικά ΦΣ'!B101&lt;&gt;"",'Συμβατικά ΦΣ'!B101,"")</f>
        <v/>
      </c>
      <c r="C101" s="43" t="str">
        <f>IF(B101&lt;&gt;"",'Συμβατικά ΦΣ'!G101 &amp; " -" &amp; 'Συμβατικά ΦΣ'!I101 &amp; "W","")</f>
        <v/>
      </c>
      <c r="D101" s="276"/>
      <c r="E101" s="276"/>
      <c r="F101" s="276"/>
      <c r="G101" s="276"/>
      <c r="H101" s="104"/>
      <c r="I101" s="44" t="str">
        <f>IF(B101&lt;&gt;"",'Συμβατικά ΦΣ'!H101,"")</f>
        <v/>
      </c>
      <c r="J101" s="44" t="str">
        <f>IF(C101&lt;&gt;"",ROUND('Γενικά Δεδομένα'!$I$14*I101,0),"")</f>
        <v/>
      </c>
      <c r="K101" s="105"/>
      <c r="L101" s="105"/>
      <c r="M101" s="15" t="str">
        <f t="shared" si="0"/>
        <v/>
      </c>
      <c r="N101" s="15" t="str">
        <f>IF(D101&lt;&gt;"",SUMIF(fs_led,'Νέα ΦΣ'!D101,Βοήθεια!$E$39:$E$74),"")</f>
        <v/>
      </c>
      <c r="O101" s="106"/>
      <c r="P101" s="16"/>
    </row>
    <row r="102" spans="1:16" ht="30" customHeight="1" x14ac:dyDescent="0.3">
      <c r="A102" s="16"/>
      <c r="B102" s="42" t="str">
        <f>IF('Συμβατικά ΦΣ'!B102&lt;&gt;"",'Συμβατικά ΦΣ'!B102,"")</f>
        <v/>
      </c>
      <c r="C102" s="43" t="str">
        <f>IF(B102&lt;&gt;"",'Συμβατικά ΦΣ'!G102 &amp; " -" &amp; 'Συμβατικά ΦΣ'!I102 &amp; "W","")</f>
        <v/>
      </c>
      <c r="D102" s="276"/>
      <c r="E102" s="276"/>
      <c r="F102" s="276"/>
      <c r="G102" s="276"/>
      <c r="H102" s="104"/>
      <c r="I102" s="44" t="str">
        <f>IF(B102&lt;&gt;"",'Συμβατικά ΦΣ'!H102,"")</f>
        <v/>
      </c>
      <c r="J102" s="44" t="str">
        <f>IF(C102&lt;&gt;"",ROUND('Γενικά Δεδομένα'!$I$14*I102,0),"")</f>
        <v/>
      </c>
      <c r="K102" s="105"/>
      <c r="L102" s="105"/>
      <c r="M102" s="15" t="str">
        <f t="shared" si="0"/>
        <v/>
      </c>
      <c r="N102" s="15" t="str">
        <f>IF(D102&lt;&gt;"",SUMIF(fs_led,'Νέα ΦΣ'!D102,Βοήθεια!$E$39:$E$74),"")</f>
        <v/>
      </c>
      <c r="O102" s="106"/>
      <c r="P102" s="16"/>
    </row>
    <row r="103" spans="1:16" ht="30" customHeight="1" x14ac:dyDescent="0.3">
      <c r="A103" s="16"/>
      <c r="B103" s="42" t="str">
        <f>IF('Συμβατικά ΦΣ'!B103&lt;&gt;"",'Συμβατικά ΦΣ'!B103,"")</f>
        <v/>
      </c>
      <c r="C103" s="43" t="str">
        <f>IF(B103&lt;&gt;"",'Συμβατικά ΦΣ'!G103 &amp; " -" &amp; 'Συμβατικά ΦΣ'!I103 &amp; "W","")</f>
        <v/>
      </c>
      <c r="D103" s="276"/>
      <c r="E103" s="276"/>
      <c r="F103" s="276"/>
      <c r="G103" s="276"/>
      <c r="H103" s="104"/>
      <c r="I103" s="44" t="str">
        <f>IF(B103&lt;&gt;"",'Συμβατικά ΦΣ'!H103,"")</f>
        <v/>
      </c>
      <c r="J103" s="44" t="str">
        <f>IF(C103&lt;&gt;"",ROUND('Γενικά Δεδομένα'!$I$14*I103,0),"")</f>
        <v/>
      </c>
      <c r="K103" s="105"/>
      <c r="L103" s="105"/>
      <c r="M103" s="15" t="str">
        <f t="shared" si="0"/>
        <v/>
      </c>
      <c r="N103" s="15" t="str">
        <f>IF(D103&lt;&gt;"",SUMIF(fs_led,'Νέα ΦΣ'!D103,Βοήθεια!$E$39:$E$74),"")</f>
        <v/>
      </c>
      <c r="O103" s="106"/>
      <c r="P103" s="16"/>
    </row>
    <row r="104" spans="1:16" ht="30" customHeight="1" x14ac:dyDescent="0.3">
      <c r="A104" s="16"/>
      <c r="B104" s="42" t="str">
        <f>IF('Συμβατικά ΦΣ'!B104&lt;&gt;"",'Συμβατικά ΦΣ'!B104,"")</f>
        <v/>
      </c>
      <c r="C104" s="43" t="str">
        <f>IF(B104&lt;&gt;"",'Συμβατικά ΦΣ'!G104 &amp; " -" &amp; 'Συμβατικά ΦΣ'!I104 &amp; "W","")</f>
        <v/>
      </c>
      <c r="D104" s="276"/>
      <c r="E104" s="276"/>
      <c r="F104" s="276"/>
      <c r="G104" s="276"/>
      <c r="H104" s="104"/>
      <c r="I104" s="44" t="str">
        <f>IF(B104&lt;&gt;"",'Συμβατικά ΦΣ'!H104,"")</f>
        <v/>
      </c>
      <c r="J104" s="44" t="str">
        <f>IF(C104&lt;&gt;"",ROUND('Γενικά Δεδομένα'!$I$14*I104,0),"")</f>
        <v/>
      </c>
      <c r="K104" s="105"/>
      <c r="L104" s="105"/>
      <c r="M104" s="15" t="str">
        <f t="shared" ref="M104:M153" si="1">IF(K104&lt;&gt;"",ROUND(L104/K104,2),"")</f>
        <v/>
      </c>
      <c r="N104" s="15" t="str">
        <f>IF(D104&lt;&gt;"",SUMIF(fs_led,'Νέα ΦΣ'!D104,Βοήθεια!$E$39:$E$74),"")</f>
        <v/>
      </c>
      <c r="O104" s="106"/>
      <c r="P104" s="16"/>
    </row>
    <row r="105" spans="1:16" ht="30" customHeight="1" x14ac:dyDescent="0.3">
      <c r="A105" s="16"/>
      <c r="B105" s="42" t="str">
        <f>IF('Συμβατικά ΦΣ'!B105&lt;&gt;"",'Συμβατικά ΦΣ'!B105,"")</f>
        <v/>
      </c>
      <c r="C105" s="43" t="str">
        <f>IF(B105&lt;&gt;"",'Συμβατικά ΦΣ'!G105 &amp; " -" &amp; 'Συμβατικά ΦΣ'!I105 &amp; "W","")</f>
        <v/>
      </c>
      <c r="D105" s="276"/>
      <c r="E105" s="276"/>
      <c r="F105" s="276"/>
      <c r="G105" s="276"/>
      <c r="H105" s="104"/>
      <c r="I105" s="44" t="str">
        <f>IF(B105&lt;&gt;"",'Συμβατικά ΦΣ'!H105,"")</f>
        <v/>
      </c>
      <c r="J105" s="44" t="str">
        <f>IF(C105&lt;&gt;"",ROUND('Γενικά Δεδομένα'!$I$14*I105,0),"")</f>
        <v/>
      </c>
      <c r="K105" s="105"/>
      <c r="L105" s="105"/>
      <c r="M105" s="15" t="str">
        <f t="shared" si="1"/>
        <v/>
      </c>
      <c r="N105" s="15" t="str">
        <f>IF(D105&lt;&gt;"",SUMIF(fs_led,'Νέα ΦΣ'!D105,Βοήθεια!$E$39:$E$74),"")</f>
        <v/>
      </c>
      <c r="O105" s="106"/>
      <c r="P105" s="16"/>
    </row>
    <row r="106" spans="1:16" ht="30" customHeight="1" x14ac:dyDescent="0.3">
      <c r="A106" s="16"/>
      <c r="B106" s="42" t="str">
        <f>IF('Συμβατικά ΦΣ'!B106&lt;&gt;"",'Συμβατικά ΦΣ'!B106,"")</f>
        <v/>
      </c>
      <c r="C106" s="43" t="str">
        <f>IF(B106&lt;&gt;"",'Συμβατικά ΦΣ'!G106 &amp; " -" &amp; 'Συμβατικά ΦΣ'!I106 &amp; "W","")</f>
        <v/>
      </c>
      <c r="D106" s="276"/>
      <c r="E106" s="276"/>
      <c r="F106" s="276"/>
      <c r="G106" s="276"/>
      <c r="H106" s="104"/>
      <c r="I106" s="44" t="str">
        <f>IF(B106&lt;&gt;"",'Συμβατικά ΦΣ'!H106,"")</f>
        <v/>
      </c>
      <c r="J106" s="44" t="str">
        <f>IF(C106&lt;&gt;"",ROUND('Γενικά Δεδομένα'!$I$14*I106,0),"")</f>
        <v/>
      </c>
      <c r="K106" s="105"/>
      <c r="L106" s="105"/>
      <c r="M106" s="15" t="str">
        <f t="shared" si="1"/>
        <v/>
      </c>
      <c r="N106" s="15" t="str">
        <f>IF(D106&lt;&gt;"",SUMIF(fs_led,'Νέα ΦΣ'!D106,Βοήθεια!$E$39:$E$74),"")</f>
        <v/>
      </c>
      <c r="O106" s="106"/>
      <c r="P106" s="16"/>
    </row>
    <row r="107" spans="1:16" ht="30" customHeight="1" x14ac:dyDescent="0.3">
      <c r="A107" s="16"/>
      <c r="B107" s="42" t="str">
        <f>IF('Συμβατικά ΦΣ'!B107&lt;&gt;"",'Συμβατικά ΦΣ'!B107,"")</f>
        <v/>
      </c>
      <c r="C107" s="43" t="str">
        <f>IF(B107&lt;&gt;"",'Συμβατικά ΦΣ'!G107 &amp; " -" &amp; 'Συμβατικά ΦΣ'!I107 &amp; "W","")</f>
        <v/>
      </c>
      <c r="D107" s="276"/>
      <c r="E107" s="276"/>
      <c r="F107" s="276"/>
      <c r="G107" s="276"/>
      <c r="H107" s="104"/>
      <c r="I107" s="44" t="str">
        <f>IF(B107&lt;&gt;"",'Συμβατικά ΦΣ'!H107,"")</f>
        <v/>
      </c>
      <c r="J107" s="44" t="str">
        <f>IF(C107&lt;&gt;"",ROUND('Γενικά Δεδομένα'!$I$14*I107,0),"")</f>
        <v/>
      </c>
      <c r="K107" s="105"/>
      <c r="L107" s="105"/>
      <c r="M107" s="15" t="str">
        <f t="shared" si="1"/>
        <v/>
      </c>
      <c r="N107" s="15" t="str">
        <f>IF(D107&lt;&gt;"",SUMIF(fs_led,'Νέα ΦΣ'!D107,Βοήθεια!$E$39:$E$74),"")</f>
        <v/>
      </c>
      <c r="O107" s="106"/>
      <c r="P107" s="16"/>
    </row>
    <row r="108" spans="1:16" ht="30" customHeight="1" x14ac:dyDescent="0.3">
      <c r="A108" s="16"/>
      <c r="B108" s="42" t="str">
        <f>IF('Συμβατικά ΦΣ'!B108&lt;&gt;"",'Συμβατικά ΦΣ'!B108,"")</f>
        <v/>
      </c>
      <c r="C108" s="43" t="str">
        <f>IF(B108&lt;&gt;"",'Συμβατικά ΦΣ'!G108 &amp; " -" &amp; 'Συμβατικά ΦΣ'!I108 &amp; "W","")</f>
        <v/>
      </c>
      <c r="D108" s="276"/>
      <c r="E108" s="276"/>
      <c r="F108" s="276"/>
      <c r="G108" s="276"/>
      <c r="H108" s="104"/>
      <c r="I108" s="44" t="str">
        <f>IF(B108&lt;&gt;"",'Συμβατικά ΦΣ'!H108,"")</f>
        <v/>
      </c>
      <c r="J108" s="44" t="str">
        <f>IF(C108&lt;&gt;"",ROUND('Γενικά Δεδομένα'!$I$14*I108,0),"")</f>
        <v/>
      </c>
      <c r="K108" s="105"/>
      <c r="L108" s="105"/>
      <c r="M108" s="15" t="str">
        <f t="shared" si="1"/>
        <v/>
      </c>
      <c r="N108" s="15" t="str">
        <f>IF(D108&lt;&gt;"",SUMIF(fs_led,'Νέα ΦΣ'!D108,Βοήθεια!$E$39:$E$74),"")</f>
        <v/>
      </c>
      <c r="O108" s="106"/>
      <c r="P108" s="16"/>
    </row>
    <row r="109" spans="1:16" ht="30" customHeight="1" x14ac:dyDescent="0.3">
      <c r="A109" s="16"/>
      <c r="B109" s="42" t="str">
        <f>IF('Συμβατικά ΦΣ'!B109&lt;&gt;"",'Συμβατικά ΦΣ'!B109,"")</f>
        <v/>
      </c>
      <c r="C109" s="43" t="str">
        <f>IF(B109&lt;&gt;"",'Συμβατικά ΦΣ'!G109 &amp; " -" &amp; 'Συμβατικά ΦΣ'!I109 &amp; "W","")</f>
        <v/>
      </c>
      <c r="D109" s="276"/>
      <c r="E109" s="276"/>
      <c r="F109" s="276"/>
      <c r="G109" s="276"/>
      <c r="H109" s="104"/>
      <c r="I109" s="44" t="str">
        <f>IF(B109&lt;&gt;"",'Συμβατικά ΦΣ'!H109,"")</f>
        <v/>
      </c>
      <c r="J109" s="44" t="str">
        <f>IF(C109&lt;&gt;"",ROUND('Γενικά Δεδομένα'!$I$14*I109,0),"")</f>
        <v/>
      </c>
      <c r="K109" s="105"/>
      <c r="L109" s="105"/>
      <c r="M109" s="15" t="str">
        <f t="shared" si="1"/>
        <v/>
      </c>
      <c r="N109" s="15" t="str">
        <f>IF(D109&lt;&gt;"",SUMIF(fs_led,'Νέα ΦΣ'!D109,Βοήθεια!$E$39:$E$74),"")</f>
        <v/>
      </c>
      <c r="O109" s="106"/>
      <c r="P109" s="16"/>
    </row>
    <row r="110" spans="1:16" ht="30" customHeight="1" x14ac:dyDescent="0.3">
      <c r="A110" s="16"/>
      <c r="B110" s="42" t="str">
        <f>IF('Συμβατικά ΦΣ'!B110&lt;&gt;"",'Συμβατικά ΦΣ'!B110,"")</f>
        <v/>
      </c>
      <c r="C110" s="43" t="str">
        <f>IF(B110&lt;&gt;"",'Συμβατικά ΦΣ'!G110 &amp; " -" &amp; 'Συμβατικά ΦΣ'!I110 &amp; "W","")</f>
        <v/>
      </c>
      <c r="D110" s="276"/>
      <c r="E110" s="276"/>
      <c r="F110" s="276"/>
      <c r="G110" s="276"/>
      <c r="H110" s="104"/>
      <c r="I110" s="44" t="str">
        <f>IF(B110&lt;&gt;"",'Συμβατικά ΦΣ'!H110,"")</f>
        <v/>
      </c>
      <c r="J110" s="44" t="str">
        <f>IF(C110&lt;&gt;"",ROUND('Γενικά Δεδομένα'!$I$14*I110,0),"")</f>
        <v/>
      </c>
      <c r="K110" s="105"/>
      <c r="L110" s="105"/>
      <c r="M110" s="15" t="str">
        <f t="shared" si="1"/>
        <v/>
      </c>
      <c r="N110" s="15" t="str">
        <f>IF(D110&lt;&gt;"",SUMIF(fs_led,'Νέα ΦΣ'!D110,Βοήθεια!$E$39:$E$74),"")</f>
        <v/>
      </c>
      <c r="O110" s="106"/>
      <c r="P110" s="16"/>
    </row>
    <row r="111" spans="1:16" ht="30" customHeight="1" x14ac:dyDescent="0.3">
      <c r="A111" s="16"/>
      <c r="B111" s="42" t="str">
        <f>IF('Συμβατικά ΦΣ'!B111&lt;&gt;"",'Συμβατικά ΦΣ'!B111,"")</f>
        <v/>
      </c>
      <c r="C111" s="43" t="str">
        <f>IF(B111&lt;&gt;"",'Συμβατικά ΦΣ'!G111 &amp; " -" &amp; 'Συμβατικά ΦΣ'!I111 &amp; "W","")</f>
        <v/>
      </c>
      <c r="D111" s="276"/>
      <c r="E111" s="276"/>
      <c r="F111" s="276"/>
      <c r="G111" s="276"/>
      <c r="H111" s="104"/>
      <c r="I111" s="44" t="str">
        <f>IF(B111&lt;&gt;"",'Συμβατικά ΦΣ'!H111,"")</f>
        <v/>
      </c>
      <c r="J111" s="44" t="str">
        <f>IF(C111&lt;&gt;"",ROUND('Γενικά Δεδομένα'!$I$14*I111,0),"")</f>
        <v/>
      </c>
      <c r="K111" s="105"/>
      <c r="L111" s="105"/>
      <c r="M111" s="15" t="str">
        <f t="shared" si="1"/>
        <v/>
      </c>
      <c r="N111" s="15" t="str">
        <f>IF(D111&lt;&gt;"",SUMIF(fs_led,'Νέα ΦΣ'!D111,Βοήθεια!$E$39:$E$74),"")</f>
        <v/>
      </c>
      <c r="O111" s="106"/>
      <c r="P111" s="16"/>
    </row>
    <row r="112" spans="1:16" ht="30" customHeight="1" x14ac:dyDescent="0.3">
      <c r="A112" s="16"/>
      <c r="B112" s="42" t="str">
        <f>IF('Συμβατικά ΦΣ'!B112&lt;&gt;"",'Συμβατικά ΦΣ'!B112,"")</f>
        <v/>
      </c>
      <c r="C112" s="43" t="str">
        <f>IF(B112&lt;&gt;"",'Συμβατικά ΦΣ'!G112 &amp; " -" &amp; 'Συμβατικά ΦΣ'!I112 &amp; "W","")</f>
        <v/>
      </c>
      <c r="D112" s="276"/>
      <c r="E112" s="276"/>
      <c r="F112" s="276"/>
      <c r="G112" s="276"/>
      <c r="H112" s="104"/>
      <c r="I112" s="44" t="str">
        <f>IF(B112&lt;&gt;"",'Συμβατικά ΦΣ'!H112,"")</f>
        <v/>
      </c>
      <c r="J112" s="44" t="str">
        <f>IF(C112&lt;&gt;"",ROUND('Γενικά Δεδομένα'!$I$14*I112,0),"")</f>
        <v/>
      </c>
      <c r="K112" s="105"/>
      <c r="L112" s="105"/>
      <c r="M112" s="15" t="str">
        <f t="shared" si="1"/>
        <v/>
      </c>
      <c r="N112" s="15" t="str">
        <f>IF(D112&lt;&gt;"",SUMIF(fs_led,'Νέα ΦΣ'!D112,Βοήθεια!$E$39:$E$74),"")</f>
        <v/>
      </c>
      <c r="O112" s="106"/>
      <c r="P112" s="16"/>
    </row>
    <row r="113" spans="1:16" ht="30" customHeight="1" x14ac:dyDescent="0.3">
      <c r="A113" s="16"/>
      <c r="B113" s="42" t="str">
        <f>IF('Συμβατικά ΦΣ'!B113&lt;&gt;"",'Συμβατικά ΦΣ'!B113,"")</f>
        <v/>
      </c>
      <c r="C113" s="43" t="str">
        <f>IF(B113&lt;&gt;"",'Συμβατικά ΦΣ'!G113 &amp; " -" &amp; 'Συμβατικά ΦΣ'!I113 &amp; "W","")</f>
        <v/>
      </c>
      <c r="D113" s="276"/>
      <c r="E113" s="276"/>
      <c r="F113" s="276"/>
      <c r="G113" s="276"/>
      <c r="H113" s="104"/>
      <c r="I113" s="44" t="str">
        <f>IF(B113&lt;&gt;"",'Συμβατικά ΦΣ'!H113,"")</f>
        <v/>
      </c>
      <c r="J113" s="44" t="str">
        <f>IF(C113&lt;&gt;"",ROUND('Γενικά Δεδομένα'!$I$14*I113,0),"")</f>
        <v/>
      </c>
      <c r="K113" s="105"/>
      <c r="L113" s="105"/>
      <c r="M113" s="15" t="str">
        <f t="shared" si="1"/>
        <v/>
      </c>
      <c r="N113" s="15" t="str">
        <f>IF(D113&lt;&gt;"",SUMIF(fs_led,'Νέα ΦΣ'!D113,Βοήθεια!$E$39:$E$74),"")</f>
        <v/>
      </c>
      <c r="O113" s="106"/>
      <c r="P113" s="16"/>
    </row>
    <row r="114" spans="1:16" ht="30" customHeight="1" x14ac:dyDescent="0.3">
      <c r="A114" s="16"/>
      <c r="B114" s="42" t="str">
        <f>IF('Συμβατικά ΦΣ'!B114&lt;&gt;"",'Συμβατικά ΦΣ'!B114,"")</f>
        <v/>
      </c>
      <c r="C114" s="43" t="str">
        <f>IF(B114&lt;&gt;"",'Συμβατικά ΦΣ'!G114 &amp; " -" &amp; 'Συμβατικά ΦΣ'!I114 &amp; "W","")</f>
        <v/>
      </c>
      <c r="D114" s="276"/>
      <c r="E114" s="276"/>
      <c r="F114" s="276"/>
      <c r="G114" s="276"/>
      <c r="H114" s="104"/>
      <c r="I114" s="44" t="str">
        <f>IF(B114&lt;&gt;"",'Συμβατικά ΦΣ'!H114,"")</f>
        <v/>
      </c>
      <c r="J114" s="44" t="str">
        <f>IF(C114&lt;&gt;"",ROUND('Γενικά Δεδομένα'!$I$14*I114,0),"")</f>
        <v/>
      </c>
      <c r="K114" s="105"/>
      <c r="L114" s="105"/>
      <c r="M114" s="15" t="str">
        <f t="shared" si="1"/>
        <v/>
      </c>
      <c r="N114" s="15" t="str">
        <f>IF(D114&lt;&gt;"",SUMIF(fs_led,'Νέα ΦΣ'!D114,Βοήθεια!$E$39:$E$74),"")</f>
        <v/>
      </c>
      <c r="O114" s="106"/>
      <c r="P114" s="16"/>
    </row>
    <row r="115" spans="1:16" ht="30" customHeight="1" x14ac:dyDescent="0.3">
      <c r="A115" s="16"/>
      <c r="B115" s="42" t="str">
        <f>IF('Συμβατικά ΦΣ'!B115&lt;&gt;"",'Συμβατικά ΦΣ'!B115,"")</f>
        <v/>
      </c>
      <c r="C115" s="43" t="str">
        <f>IF(B115&lt;&gt;"",'Συμβατικά ΦΣ'!G115 &amp; " -" &amp; 'Συμβατικά ΦΣ'!I115 &amp; "W","")</f>
        <v/>
      </c>
      <c r="D115" s="276"/>
      <c r="E115" s="276"/>
      <c r="F115" s="276"/>
      <c r="G115" s="276"/>
      <c r="H115" s="104"/>
      <c r="I115" s="44" t="str">
        <f>IF(B115&lt;&gt;"",'Συμβατικά ΦΣ'!H115,"")</f>
        <v/>
      </c>
      <c r="J115" s="44" t="str">
        <f>IF(C115&lt;&gt;"",ROUND('Γενικά Δεδομένα'!$I$14*I115,0),"")</f>
        <v/>
      </c>
      <c r="K115" s="105"/>
      <c r="L115" s="105"/>
      <c r="M115" s="15" t="str">
        <f t="shared" si="1"/>
        <v/>
      </c>
      <c r="N115" s="15" t="str">
        <f>IF(D115&lt;&gt;"",SUMIF(fs_led,'Νέα ΦΣ'!D115,Βοήθεια!$E$39:$E$74),"")</f>
        <v/>
      </c>
      <c r="O115" s="106"/>
      <c r="P115" s="16"/>
    </row>
    <row r="116" spans="1:16" ht="30" customHeight="1" x14ac:dyDescent="0.3">
      <c r="A116" s="16"/>
      <c r="B116" s="42" t="str">
        <f>IF('Συμβατικά ΦΣ'!B116&lt;&gt;"",'Συμβατικά ΦΣ'!B116,"")</f>
        <v/>
      </c>
      <c r="C116" s="43" t="str">
        <f>IF(B116&lt;&gt;"",'Συμβατικά ΦΣ'!G116 &amp; " -" &amp; 'Συμβατικά ΦΣ'!I116 &amp; "W","")</f>
        <v/>
      </c>
      <c r="D116" s="276"/>
      <c r="E116" s="276"/>
      <c r="F116" s="276"/>
      <c r="G116" s="276"/>
      <c r="H116" s="104"/>
      <c r="I116" s="44" t="str">
        <f>IF(B116&lt;&gt;"",'Συμβατικά ΦΣ'!H116,"")</f>
        <v/>
      </c>
      <c r="J116" s="44" t="str">
        <f>IF(C116&lt;&gt;"",ROUND('Γενικά Δεδομένα'!$I$14*I116,0),"")</f>
        <v/>
      </c>
      <c r="K116" s="105"/>
      <c r="L116" s="105"/>
      <c r="M116" s="15" t="str">
        <f t="shared" si="1"/>
        <v/>
      </c>
      <c r="N116" s="15" t="str">
        <f>IF(D116&lt;&gt;"",SUMIF(fs_led,'Νέα ΦΣ'!D116,Βοήθεια!$E$39:$E$74),"")</f>
        <v/>
      </c>
      <c r="O116" s="106"/>
      <c r="P116" s="16"/>
    </row>
    <row r="117" spans="1:16" ht="30" customHeight="1" x14ac:dyDescent="0.3">
      <c r="A117" s="16"/>
      <c r="B117" s="42" t="str">
        <f>IF('Συμβατικά ΦΣ'!B117&lt;&gt;"",'Συμβατικά ΦΣ'!B117,"")</f>
        <v/>
      </c>
      <c r="C117" s="43" t="str">
        <f>IF(B117&lt;&gt;"",'Συμβατικά ΦΣ'!G117 &amp; " -" &amp; 'Συμβατικά ΦΣ'!I117 &amp; "W","")</f>
        <v/>
      </c>
      <c r="D117" s="276"/>
      <c r="E117" s="276"/>
      <c r="F117" s="276"/>
      <c r="G117" s="276"/>
      <c r="H117" s="104"/>
      <c r="I117" s="44" t="str">
        <f>IF(B117&lt;&gt;"",'Συμβατικά ΦΣ'!H117,"")</f>
        <v/>
      </c>
      <c r="J117" s="44" t="str">
        <f>IF(C117&lt;&gt;"",ROUND('Γενικά Δεδομένα'!$I$14*I117,0),"")</f>
        <v/>
      </c>
      <c r="K117" s="105"/>
      <c r="L117" s="105"/>
      <c r="M117" s="15" t="str">
        <f t="shared" si="1"/>
        <v/>
      </c>
      <c r="N117" s="15" t="str">
        <f>IF(D117&lt;&gt;"",SUMIF(fs_led,'Νέα ΦΣ'!D117,Βοήθεια!$E$39:$E$74),"")</f>
        <v/>
      </c>
      <c r="O117" s="106"/>
      <c r="P117" s="16"/>
    </row>
    <row r="118" spans="1:16" ht="30" customHeight="1" x14ac:dyDescent="0.3">
      <c r="A118" s="16"/>
      <c r="B118" s="42" t="str">
        <f>IF('Συμβατικά ΦΣ'!B118&lt;&gt;"",'Συμβατικά ΦΣ'!B118,"")</f>
        <v/>
      </c>
      <c r="C118" s="43" t="str">
        <f>IF(B118&lt;&gt;"",'Συμβατικά ΦΣ'!G118 &amp; " -" &amp; 'Συμβατικά ΦΣ'!I118 &amp; "W","")</f>
        <v/>
      </c>
      <c r="D118" s="276"/>
      <c r="E118" s="276"/>
      <c r="F118" s="276"/>
      <c r="G118" s="276"/>
      <c r="H118" s="104"/>
      <c r="I118" s="44" t="str">
        <f>IF(B118&lt;&gt;"",'Συμβατικά ΦΣ'!H118,"")</f>
        <v/>
      </c>
      <c r="J118" s="44" t="str">
        <f>IF(C118&lt;&gt;"",ROUND('Γενικά Δεδομένα'!$I$14*I118,0),"")</f>
        <v/>
      </c>
      <c r="K118" s="105"/>
      <c r="L118" s="105"/>
      <c r="M118" s="15" t="str">
        <f t="shared" si="1"/>
        <v/>
      </c>
      <c r="N118" s="15" t="str">
        <f>IF(D118&lt;&gt;"",SUMIF(fs_led,'Νέα ΦΣ'!D118,Βοήθεια!$E$39:$E$74),"")</f>
        <v/>
      </c>
      <c r="O118" s="106"/>
      <c r="P118" s="16"/>
    </row>
    <row r="119" spans="1:16" ht="30" customHeight="1" x14ac:dyDescent="0.3">
      <c r="A119" s="16"/>
      <c r="B119" s="42" t="str">
        <f>IF('Συμβατικά ΦΣ'!B119&lt;&gt;"",'Συμβατικά ΦΣ'!B119,"")</f>
        <v/>
      </c>
      <c r="C119" s="43" t="str">
        <f>IF(B119&lt;&gt;"",'Συμβατικά ΦΣ'!G119 &amp; " -" &amp; 'Συμβατικά ΦΣ'!I119 &amp; "W","")</f>
        <v/>
      </c>
      <c r="D119" s="276"/>
      <c r="E119" s="276"/>
      <c r="F119" s="276"/>
      <c r="G119" s="276"/>
      <c r="H119" s="104"/>
      <c r="I119" s="44" t="str">
        <f>IF(B119&lt;&gt;"",'Συμβατικά ΦΣ'!H119,"")</f>
        <v/>
      </c>
      <c r="J119" s="44" t="str">
        <f>IF(C119&lt;&gt;"",ROUND('Γενικά Δεδομένα'!$I$14*I119,0),"")</f>
        <v/>
      </c>
      <c r="K119" s="105"/>
      <c r="L119" s="105"/>
      <c r="M119" s="15" t="str">
        <f t="shared" si="1"/>
        <v/>
      </c>
      <c r="N119" s="15" t="str">
        <f>IF(D119&lt;&gt;"",SUMIF(fs_led,'Νέα ΦΣ'!D119,Βοήθεια!$E$39:$E$74),"")</f>
        <v/>
      </c>
      <c r="O119" s="106"/>
      <c r="P119" s="16"/>
    </row>
    <row r="120" spans="1:16" ht="30" customHeight="1" x14ac:dyDescent="0.3">
      <c r="A120" s="16"/>
      <c r="B120" s="42" t="str">
        <f>IF('Συμβατικά ΦΣ'!B120&lt;&gt;"",'Συμβατικά ΦΣ'!B120,"")</f>
        <v/>
      </c>
      <c r="C120" s="43" t="str">
        <f>IF(B120&lt;&gt;"",'Συμβατικά ΦΣ'!G120 &amp; " -" &amp; 'Συμβατικά ΦΣ'!I120 &amp; "W","")</f>
        <v/>
      </c>
      <c r="D120" s="276"/>
      <c r="E120" s="276"/>
      <c r="F120" s="276"/>
      <c r="G120" s="276"/>
      <c r="H120" s="104"/>
      <c r="I120" s="44" t="str">
        <f>IF(B120&lt;&gt;"",'Συμβατικά ΦΣ'!H120,"")</f>
        <v/>
      </c>
      <c r="J120" s="44" t="str">
        <f>IF(C120&lt;&gt;"",ROUND('Γενικά Δεδομένα'!$I$14*I120,0),"")</f>
        <v/>
      </c>
      <c r="K120" s="105"/>
      <c r="L120" s="105"/>
      <c r="M120" s="15" t="str">
        <f t="shared" si="1"/>
        <v/>
      </c>
      <c r="N120" s="15" t="str">
        <f>IF(D120&lt;&gt;"",SUMIF(fs_led,'Νέα ΦΣ'!D120,Βοήθεια!$E$39:$E$74),"")</f>
        <v/>
      </c>
      <c r="O120" s="106"/>
      <c r="P120" s="16"/>
    </row>
    <row r="121" spans="1:16" ht="30" customHeight="1" x14ac:dyDescent="0.3">
      <c r="A121" s="16"/>
      <c r="B121" s="42" t="str">
        <f>IF('Συμβατικά ΦΣ'!B121&lt;&gt;"",'Συμβατικά ΦΣ'!B121,"")</f>
        <v/>
      </c>
      <c r="C121" s="43" t="str">
        <f>IF(B121&lt;&gt;"",'Συμβατικά ΦΣ'!G121 &amp; " -" &amp; 'Συμβατικά ΦΣ'!I121 &amp; "W","")</f>
        <v/>
      </c>
      <c r="D121" s="276"/>
      <c r="E121" s="276"/>
      <c r="F121" s="276"/>
      <c r="G121" s="276"/>
      <c r="H121" s="104"/>
      <c r="I121" s="44" t="str">
        <f>IF(B121&lt;&gt;"",'Συμβατικά ΦΣ'!H121,"")</f>
        <v/>
      </c>
      <c r="J121" s="44" t="str">
        <f>IF(C121&lt;&gt;"",ROUND('Γενικά Δεδομένα'!$I$14*I121,0),"")</f>
        <v/>
      </c>
      <c r="K121" s="105"/>
      <c r="L121" s="105"/>
      <c r="M121" s="15" t="str">
        <f t="shared" si="1"/>
        <v/>
      </c>
      <c r="N121" s="15" t="str">
        <f>IF(D121&lt;&gt;"",SUMIF(fs_led,'Νέα ΦΣ'!D121,Βοήθεια!$E$39:$E$74),"")</f>
        <v/>
      </c>
      <c r="O121" s="106"/>
      <c r="P121" s="16"/>
    </row>
    <row r="122" spans="1:16" ht="30" customHeight="1" x14ac:dyDescent="0.3">
      <c r="A122" s="16"/>
      <c r="B122" s="42" t="str">
        <f>IF('Συμβατικά ΦΣ'!B122&lt;&gt;"",'Συμβατικά ΦΣ'!B122,"")</f>
        <v/>
      </c>
      <c r="C122" s="43" t="str">
        <f>IF(B122&lt;&gt;"",'Συμβατικά ΦΣ'!G122 &amp; " -" &amp; 'Συμβατικά ΦΣ'!I122 &amp; "W","")</f>
        <v/>
      </c>
      <c r="D122" s="276"/>
      <c r="E122" s="276"/>
      <c r="F122" s="276"/>
      <c r="G122" s="276"/>
      <c r="H122" s="104"/>
      <c r="I122" s="44" t="str">
        <f>IF(B122&lt;&gt;"",'Συμβατικά ΦΣ'!H122,"")</f>
        <v/>
      </c>
      <c r="J122" s="44" t="str">
        <f>IF(C122&lt;&gt;"",ROUND('Γενικά Δεδομένα'!$I$14*I122,0),"")</f>
        <v/>
      </c>
      <c r="K122" s="105"/>
      <c r="L122" s="105"/>
      <c r="M122" s="15" t="str">
        <f t="shared" si="1"/>
        <v/>
      </c>
      <c r="N122" s="15" t="str">
        <f>IF(D122&lt;&gt;"",SUMIF(fs_led,'Νέα ΦΣ'!D122,Βοήθεια!$E$39:$E$74),"")</f>
        <v/>
      </c>
      <c r="O122" s="106"/>
      <c r="P122" s="16"/>
    </row>
    <row r="123" spans="1:16" ht="30" customHeight="1" x14ac:dyDescent="0.3">
      <c r="A123" s="16"/>
      <c r="B123" s="42" t="str">
        <f>IF('Συμβατικά ΦΣ'!B123&lt;&gt;"",'Συμβατικά ΦΣ'!B123,"")</f>
        <v/>
      </c>
      <c r="C123" s="43" t="str">
        <f>IF(B123&lt;&gt;"",'Συμβατικά ΦΣ'!G123 &amp; " -" &amp; 'Συμβατικά ΦΣ'!I123 &amp; "W","")</f>
        <v/>
      </c>
      <c r="D123" s="276"/>
      <c r="E123" s="276"/>
      <c r="F123" s="276"/>
      <c r="G123" s="276"/>
      <c r="H123" s="104"/>
      <c r="I123" s="44" t="str">
        <f>IF(B123&lt;&gt;"",'Συμβατικά ΦΣ'!H123,"")</f>
        <v/>
      </c>
      <c r="J123" s="44" t="str">
        <f>IF(C123&lt;&gt;"",ROUND('Γενικά Δεδομένα'!$I$14*I123,0),"")</f>
        <v/>
      </c>
      <c r="K123" s="105"/>
      <c r="L123" s="105"/>
      <c r="M123" s="15" t="str">
        <f t="shared" si="1"/>
        <v/>
      </c>
      <c r="N123" s="15" t="str">
        <f>IF(D123&lt;&gt;"",SUMIF(fs_led,'Νέα ΦΣ'!D123,Βοήθεια!$E$39:$E$74),"")</f>
        <v/>
      </c>
      <c r="O123" s="106"/>
      <c r="P123" s="16"/>
    </row>
    <row r="124" spans="1:16" ht="30" customHeight="1" x14ac:dyDescent="0.3">
      <c r="A124" s="16"/>
      <c r="B124" s="42" t="str">
        <f>IF('Συμβατικά ΦΣ'!B124&lt;&gt;"",'Συμβατικά ΦΣ'!B124,"")</f>
        <v/>
      </c>
      <c r="C124" s="43" t="str">
        <f>IF(B124&lt;&gt;"",'Συμβατικά ΦΣ'!G124 &amp; " -" &amp; 'Συμβατικά ΦΣ'!I124 &amp; "W","")</f>
        <v/>
      </c>
      <c r="D124" s="276"/>
      <c r="E124" s="276"/>
      <c r="F124" s="276"/>
      <c r="G124" s="276"/>
      <c r="H124" s="104"/>
      <c r="I124" s="44" t="str">
        <f>IF(B124&lt;&gt;"",'Συμβατικά ΦΣ'!H124,"")</f>
        <v/>
      </c>
      <c r="J124" s="44" t="str">
        <f>IF(C124&lt;&gt;"",ROUND('Γενικά Δεδομένα'!$I$14*I124,0),"")</f>
        <v/>
      </c>
      <c r="K124" s="105"/>
      <c r="L124" s="105"/>
      <c r="M124" s="15" t="str">
        <f t="shared" si="1"/>
        <v/>
      </c>
      <c r="N124" s="15" t="str">
        <f>IF(D124&lt;&gt;"",SUMIF(fs_led,'Νέα ΦΣ'!D124,Βοήθεια!$E$39:$E$74),"")</f>
        <v/>
      </c>
      <c r="O124" s="106"/>
      <c r="P124" s="16"/>
    </row>
    <row r="125" spans="1:16" ht="30" customHeight="1" x14ac:dyDescent="0.3">
      <c r="A125" s="16"/>
      <c r="B125" s="42" t="str">
        <f>IF('Συμβατικά ΦΣ'!B125&lt;&gt;"",'Συμβατικά ΦΣ'!B125,"")</f>
        <v/>
      </c>
      <c r="C125" s="43" t="str">
        <f>IF(B125&lt;&gt;"",'Συμβατικά ΦΣ'!G125 &amp; " -" &amp; 'Συμβατικά ΦΣ'!I125 &amp; "W","")</f>
        <v/>
      </c>
      <c r="D125" s="276"/>
      <c r="E125" s="276"/>
      <c r="F125" s="276"/>
      <c r="G125" s="276"/>
      <c r="H125" s="104"/>
      <c r="I125" s="44" t="str">
        <f>IF(B125&lt;&gt;"",'Συμβατικά ΦΣ'!H125,"")</f>
        <v/>
      </c>
      <c r="J125" s="44" t="str">
        <f>IF(C125&lt;&gt;"",ROUND('Γενικά Δεδομένα'!$I$14*I125,0),"")</f>
        <v/>
      </c>
      <c r="K125" s="105"/>
      <c r="L125" s="105"/>
      <c r="M125" s="15" t="str">
        <f t="shared" si="1"/>
        <v/>
      </c>
      <c r="N125" s="15" t="str">
        <f>IF(D125&lt;&gt;"",SUMIF(fs_led,'Νέα ΦΣ'!D125,Βοήθεια!$E$39:$E$74),"")</f>
        <v/>
      </c>
      <c r="O125" s="106"/>
      <c r="P125" s="16"/>
    </row>
    <row r="126" spans="1:16" ht="30" customHeight="1" x14ac:dyDescent="0.3">
      <c r="A126" s="16"/>
      <c r="B126" s="42" t="str">
        <f>IF('Συμβατικά ΦΣ'!B126&lt;&gt;"",'Συμβατικά ΦΣ'!B126,"")</f>
        <v/>
      </c>
      <c r="C126" s="43" t="str">
        <f>IF(B126&lt;&gt;"",'Συμβατικά ΦΣ'!G126 &amp; " -" &amp; 'Συμβατικά ΦΣ'!I126 &amp; "W","")</f>
        <v/>
      </c>
      <c r="D126" s="276"/>
      <c r="E126" s="276"/>
      <c r="F126" s="276"/>
      <c r="G126" s="276"/>
      <c r="H126" s="104"/>
      <c r="I126" s="44" t="str">
        <f>IF(B126&lt;&gt;"",'Συμβατικά ΦΣ'!H126,"")</f>
        <v/>
      </c>
      <c r="J126" s="44" t="str">
        <f>IF(C126&lt;&gt;"",ROUND('Γενικά Δεδομένα'!$I$14*I126,0),"")</f>
        <v/>
      </c>
      <c r="K126" s="105"/>
      <c r="L126" s="105"/>
      <c r="M126" s="15" t="str">
        <f t="shared" si="1"/>
        <v/>
      </c>
      <c r="N126" s="15" t="str">
        <f>IF(D126&lt;&gt;"",SUMIF(fs_led,'Νέα ΦΣ'!D126,Βοήθεια!$E$39:$E$74),"")</f>
        <v/>
      </c>
      <c r="O126" s="106"/>
      <c r="P126" s="16"/>
    </row>
    <row r="127" spans="1:16" ht="30" customHeight="1" x14ac:dyDescent="0.3">
      <c r="A127" s="16"/>
      <c r="B127" s="42" t="str">
        <f>IF('Συμβατικά ΦΣ'!B127&lt;&gt;"",'Συμβατικά ΦΣ'!B127,"")</f>
        <v/>
      </c>
      <c r="C127" s="43" t="str">
        <f>IF(B127&lt;&gt;"",'Συμβατικά ΦΣ'!G127 &amp; " -" &amp; 'Συμβατικά ΦΣ'!I127 &amp; "W","")</f>
        <v/>
      </c>
      <c r="D127" s="276"/>
      <c r="E127" s="276"/>
      <c r="F127" s="276"/>
      <c r="G127" s="276"/>
      <c r="H127" s="104"/>
      <c r="I127" s="44" t="str">
        <f>IF(B127&lt;&gt;"",'Συμβατικά ΦΣ'!H127,"")</f>
        <v/>
      </c>
      <c r="J127" s="44" t="str">
        <f>IF(C127&lt;&gt;"",ROUND('Γενικά Δεδομένα'!$I$14*I127,0),"")</f>
        <v/>
      </c>
      <c r="K127" s="105"/>
      <c r="L127" s="105"/>
      <c r="M127" s="15" t="str">
        <f t="shared" si="1"/>
        <v/>
      </c>
      <c r="N127" s="15" t="str">
        <f>IF(D127&lt;&gt;"",SUMIF(fs_led,'Νέα ΦΣ'!D127,Βοήθεια!$E$39:$E$74),"")</f>
        <v/>
      </c>
      <c r="O127" s="106"/>
      <c r="P127" s="16"/>
    </row>
    <row r="128" spans="1:16" ht="30" customHeight="1" x14ac:dyDescent="0.3">
      <c r="A128" s="16"/>
      <c r="B128" s="42" t="str">
        <f>IF('Συμβατικά ΦΣ'!B128&lt;&gt;"",'Συμβατικά ΦΣ'!B128,"")</f>
        <v/>
      </c>
      <c r="C128" s="43" t="str">
        <f>IF(B128&lt;&gt;"",'Συμβατικά ΦΣ'!G128 &amp; " -" &amp; 'Συμβατικά ΦΣ'!I128 &amp; "W","")</f>
        <v/>
      </c>
      <c r="D128" s="276"/>
      <c r="E128" s="276"/>
      <c r="F128" s="276"/>
      <c r="G128" s="276"/>
      <c r="H128" s="104"/>
      <c r="I128" s="44" t="str">
        <f>IF(B128&lt;&gt;"",'Συμβατικά ΦΣ'!H128,"")</f>
        <v/>
      </c>
      <c r="J128" s="44" t="str">
        <f>IF(C128&lt;&gt;"",ROUND('Γενικά Δεδομένα'!$I$14*I128,0),"")</f>
        <v/>
      </c>
      <c r="K128" s="105"/>
      <c r="L128" s="105"/>
      <c r="M128" s="15" t="str">
        <f t="shared" si="1"/>
        <v/>
      </c>
      <c r="N128" s="15" t="str">
        <f>IF(D128&lt;&gt;"",SUMIF(fs_led,'Νέα ΦΣ'!D128,Βοήθεια!$E$39:$E$74),"")</f>
        <v/>
      </c>
      <c r="O128" s="106"/>
      <c r="P128" s="16"/>
    </row>
    <row r="129" spans="1:16" ht="30" customHeight="1" x14ac:dyDescent="0.3">
      <c r="A129" s="16"/>
      <c r="B129" s="42" t="str">
        <f>IF('Συμβατικά ΦΣ'!B129&lt;&gt;"",'Συμβατικά ΦΣ'!B129,"")</f>
        <v/>
      </c>
      <c r="C129" s="43" t="str">
        <f>IF(B129&lt;&gt;"",'Συμβατικά ΦΣ'!G129 &amp; " -" &amp; 'Συμβατικά ΦΣ'!I129 &amp; "W","")</f>
        <v/>
      </c>
      <c r="D129" s="276"/>
      <c r="E129" s="276"/>
      <c r="F129" s="276"/>
      <c r="G129" s="276"/>
      <c r="H129" s="104"/>
      <c r="I129" s="44" t="str">
        <f>IF(B129&lt;&gt;"",'Συμβατικά ΦΣ'!H129,"")</f>
        <v/>
      </c>
      <c r="J129" s="44" t="str">
        <f>IF(C129&lt;&gt;"",ROUND('Γενικά Δεδομένα'!$I$14*I129,0),"")</f>
        <v/>
      </c>
      <c r="K129" s="105"/>
      <c r="L129" s="105"/>
      <c r="M129" s="15" t="str">
        <f t="shared" si="1"/>
        <v/>
      </c>
      <c r="N129" s="15" t="str">
        <f>IF(D129&lt;&gt;"",SUMIF(fs_led,'Νέα ΦΣ'!D129,Βοήθεια!$E$39:$E$74),"")</f>
        <v/>
      </c>
      <c r="O129" s="106"/>
      <c r="P129" s="16"/>
    </row>
    <row r="130" spans="1:16" ht="30" customHeight="1" x14ac:dyDescent="0.3">
      <c r="A130" s="16"/>
      <c r="B130" s="42" t="str">
        <f>IF('Συμβατικά ΦΣ'!B130&lt;&gt;"",'Συμβατικά ΦΣ'!B130,"")</f>
        <v/>
      </c>
      <c r="C130" s="43" t="str">
        <f>IF(B130&lt;&gt;"",'Συμβατικά ΦΣ'!G130 &amp; " -" &amp; 'Συμβατικά ΦΣ'!I130 &amp; "W","")</f>
        <v/>
      </c>
      <c r="D130" s="276"/>
      <c r="E130" s="276"/>
      <c r="F130" s="276"/>
      <c r="G130" s="276"/>
      <c r="H130" s="104"/>
      <c r="I130" s="44" t="str">
        <f>IF(B130&lt;&gt;"",'Συμβατικά ΦΣ'!H130,"")</f>
        <v/>
      </c>
      <c r="J130" s="44" t="str">
        <f>IF(C130&lt;&gt;"",ROUND('Γενικά Δεδομένα'!$I$14*I130,0),"")</f>
        <v/>
      </c>
      <c r="K130" s="105"/>
      <c r="L130" s="105"/>
      <c r="M130" s="15" t="str">
        <f t="shared" si="1"/>
        <v/>
      </c>
      <c r="N130" s="15" t="str">
        <f>IF(D130&lt;&gt;"",SUMIF(fs_led,'Νέα ΦΣ'!D130,Βοήθεια!$E$39:$E$74),"")</f>
        <v/>
      </c>
      <c r="O130" s="106"/>
      <c r="P130" s="16"/>
    </row>
    <row r="131" spans="1:16" ht="30" customHeight="1" x14ac:dyDescent="0.3">
      <c r="A131" s="16"/>
      <c r="B131" s="42" t="str">
        <f>IF('Συμβατικά ΦΣ'!B131&lt;&gt;"",'Συμβατικά ΦΣ'!B131,"")</f>
        <v/>
      </c>
      <c r="C131" s="43" t="str">
        <f>IF(B131&lt;&gt;"",'Συμβατικά ΦΣ'!G131 &amp; " -" &amp; 'Συμβατικά ΦΣ'!I131 &amp; "W","")</f>
        <v/>
      </c>
      <c r="D131" s="276"/>
      <c r="E131" s="276"/>
      <c r="F131" s="276"/>
      <c r="G131" s="276"/>
      <c r="H131" s="104"/>
      <c r="I131" s="44" t="str">
        <f>IF(B131&lt;&gt;"",'Συμβατικά ΦΣ'!H131,"")</f>
        <v/>
      </c>
      <c r="J131" s="44" t="str">
        <f>IF(C131&lt;&gt;"",ROUND('Γενικά Δεδομένα'!$I$14*I131,0),"")</f>
        <v/>
      </c>
      <c r="K131" s="105"/>
      <c r="L131" s="105"/>
      <c r="M131" s="15" t="str">
        <f t="shared" si="1"/>
        <v/>
      </c>
      <c r="N131" s="15" t="str">
        <f>IF(D131&lt;&gt;"",SUMIF(fs_led,'Νέα ΦΣ'!D131,Βοήθεια!$E$39:$E$74),"")</f>
        <v/>
      </c>
      <c r="O131" s="106"/>
      <c r="P131" s="16"/>
    </row>
    <row r="132" spans="1:16" ht="30" customHeight="1" x14ac:dyDescent="0.3">
      <c r="A132" s="16"/>
      <c r="B132" s="42" t="str">
        <f>IF('Συμβατικά ΦΣ'!B132&lt;&gt;"",'Συμβατικά ΦΣ'!B132,"")</f>
        <v/>
      </c>
      <c r="C132" s="43" t="str">
        <f>IF(B132&lt;&gt;"",'Συμβατικά ΦΣ'!G132 &amp; " -" &amp; 'Συμβατικά ΦΣ'!I132 &amp; "W","")</f>
        <v/>
      </c>
      <c r="D132" s="276"/>
      <c r="E132" s="276"/>
      <c r="F132" s="276"/>
      <c r="G132" s="276"/>
      <c r="H132" s="104"/>
      <c r="I132" s="44" t="str">
        <f>IF(B132&lt;&gt;"",'Συμβατικά ΦΣ'!H132,"")</f>
        <v/>
      </c>
      <c r="J132" s="44" t="str">
        <f>IF(C132&lt;&gt;"",ROUND('Γενικά Δεδομένα'!$I$14*I132,0),"")</f>
        <v/>
      </c>
      <c r="K132" s="105"/>
      <c r="L132" s="105"/>
      <c r="M132" s="15" t="str">
        <f t="shared" si="1"/>
        <v/>
      </c>
      <c r="N132" s="15" t="str">
        <f>IF(D132&lt;&gt;"",SUMIF(fs_led,'Νέα ΦΣ'!D132,Βοήθεια!$E$39:$E$74),"")</f>
        <v/>
      </c>
      <c r="O132" s="106"/>
      <c r="P132" s="16"/>
    </row>
    <row r="133" spans="1:16" ht="30" customHeight="1" x14ac:dyDescent="0.3">
      <c r="A133" s="16"/>
      <c r="B133" s="42" t="str">
        <f>IF('Συμβατικά ΦΣ'!B133&lt;&gt;"",'Συμβατικά ΦΣ'!B133,"")</f>
        <v/>
      </c>
      <c r="C133" s="43" t="str">
        <f>IF(B133&lt;&gt;"",'Συμβατικά ΦΣ'!G133 &amp; " -" &amp; 'Συμβατικά ΦΣ'!I133 &amp; "W","")</f>
        <v/>
      </c>
      <c r="D133" s="276"/>
      <c r="E133" s="276"/>
      <c r="F133" s="276"/>
      <c r="G133" s="276"/>
      <c r="H133" s="104"/>
      <c r="I133" s="44" t="str">
        <f>IF(B133&lt;&gt;"",'Συμβατικά ΦΣ'!H133,"")</f>
        <v/>
      </c>
      <c r="J133" s="44" t="str">
        <f>IF(C133&lt;&gt;"",ROUND('Γενικά Δεδομένα'!$I$14*I133,0),"")</f>
        <v/>
      </c>
      <c r="K133" s="105"/>
      <c r="L133" s="105"/>
      <c r="M133" s="15" t="str">
        <f t="shared" si="1"/>
        <v/>
      </c>
      <c r="N133" s="15" t="str">
        <f>IF(D133&lt;&gt;"",SUMIF(fs_led,'Νέα ΦΣ'!D133,Βοήθεια!$E$39:$E$74),"")</f>
        <v/>
      </c>
      <c r="O133" s="106"/>
      <c r="P133" s="16"/>
    </row>
    <row r="134" spans="1:16" ht="30" customHeight="1" x14ac:dyDescent="0.3">
      <c r="A134" s="16"/>
      <c r="B134" s="42" t="str">
        <f>IF('Συμβατικά ΦΣ'!B134&lt;&gt;"",'Συμβατικά ΦΣ'!B134,"")</f>
        <v/>
      </c>
      <c r="C134" s="43" t="str">
        <f>IF(B134&lt;&gt;"",'Συμβατικά ΦΣ'!G134 &amp; " -" &amp; 'Συμβατικά ΦΣ'!I134 &amp; "W","")</f>
        <v/>
      </c>
      <c r="D134" s="276"/>
      <c r="E134" s="276"/>
      <c r="F134" s="276"/>
      <c r="G134" s="276"/>
      <c r="H134" s="104"/>
      <c r="I134" s="44" t="str">
        <f>IF(B134&lt;&gt;"",'Συμβατικά ΦΣ'!H134,"")</f>
        <v/>
      </c>
      <c r="J134" s="44" t="str">
        <f>IF(C134&lt;&gt;"",ROUND('Γενικά Δεδομένα'!$I$14*I134,0),"")</f>
        <v/>
      </c>
      <c r="K134" s="105"/>
      <c r="L134" s="105"/>
      <c r="M134" s="15" t="str">
        <f t="shared" si="1"/>
        <v/>
      </c>
      <c r="N134" s="15" t="str">
        <f>IF(D134&lt;&gt;"",SUMIF(fs_led,'Νέα ΦΣ'!D134,Βοήθεια!$E$39:$E$74),"")</f>
        <v/>
      </c>
      <c r="O134" s="106"/>
      <c r="P134" s="16"/>
    </row>
    <row r="135" spans="1:16" ht="30" customHeight="1" x14ac:dyDescent="0.3">
      <c r="A135" s="16"/>
      <c r="B135" s="42" t="str">
        <f>IF('Συμβατικά ΦΣ'!B135&lt;&gt;"",'Συμβατικά ΦΣ'!B135,"")</f>
        <v/>
      </c>
      <c r="C135" s="43" t="str">
        <f>IF(B135&lt;&gt;"",'Συμβατικά ΦΣ'!G135 &amp; " -" &amp; 'Συμβατικά ΦΣ'!I135 &amp; "W","")</f>
        <v/>
      </c>
      <c r="D135" s="276"/>
      <c r="E135" s="276"/>
      <c r="F135" s="276"/>
      <c r="G135" s="276"/>
      <c r="H135" s="104"/>
      <c r="I135" s="44" t="str">
        <f>IF(B135&lt;&gt;"",'Συμβατικά ΦΣ'!H135,"")</f>
        <v/>
      </c>
      <c r="J135" s="44" t="str">
        <f>IF(C135&lt;&gt;"",ROUND('Γενικά Δεδομένα'!$I$14*I135,0),"")</f>
        <v/>
      </c>
      <c r="K135" s="105"/>
      <c r="L135" s="105"/>
      <c r="M135" s="15" t="str">
        <f t="shared" si="1"/>
        <v/>
      </c>
      <c r="N135" s="15" t="str">
        <f>IF(D135&lt;&gt;"",SUMIF(fs_led,'Νέα ΦΣ'!D135,Βοήθεια!$E$39:$E$74),"")</f>
        <v/>
      </c>
      <c r="O135" s="106"/>
      <c r="P135" s="16"/>
    </row>
    <row r="136" spans="1:16" ht="30" customHeight="1" x14ac:dyDescent="0.3">
      <c r="A136" s="16"/>
      <c r="B136" s="42" t="str">
        <f>IF('Συμβατικά ΦΣ'!B136&lt;&gt;"",'Συμβατικά ΦΣ'!B136,"")</f>
        <v/>
      </c>
      <c r="C136" s="43" t="str">
        <f>IF(B136&lt;&gt;"",'Συμβατικά ΦΣ'!G136 &amp; " -" &amp; 'Συμβατικά ΦΣ'!I136 &amp; "W","")</f>
        <v/>
      </c>
      <c r="D136" s="276"/>
      <c r="E136" s="276"/>
      <c r="F136" s="276"/>
      <c r="G136" s="276"/>
      <c r="H136" s="104"/>
      <c r="I136" s="44" t="str">
        <f>IF(B136&lt;&gt;"",'Συμβατικά ΦΣ'!H136,"")</f>
        <v/>
      </c>
      <c r="J136" s="44" t="str">
        <f>IF(C136&lt;&gt;"",ROUND('Γενικά Δεδομένα'!$I$14*I136,0),"")</f>
        <v/>
      </c>
      <c r="K136" s="105"/>
      <c r="L136" s="105"/>
      <c r="M136" s="15" t="str">
        <f t="shared" si="1"/>
        <v/>
      </c>
      <c r="N136" s="15" t="str">
        <f>IF(D136&lt;&gt;"",SUMIF(fs_led,'Νέα ΦΣ'!D136,Βοήθεια!$E$39:$E$74),"")</f>
        <v/>
      </c>
      <c r="O136" s="106"/>
      <c r="P136" s="16"/>
    </row>
    <row r="137" spans="1:16" ht="30" customHeight="1" x14ac:dyDescent="0.3">
      <c r="A137" s="16"/>
      <c r="B137" s="42" t="str">
        <f>IF('Συμβατικά ΦΣ'!B137&lt;&gt;"",'Συμβατικά ΦΣ'!B137,"")</f>
        <v/>
      </c>
      <c r="C137" s="43" t="str">
        <f>IF(B137&lt;&gt;"",'Συμβατικά ΦΣ'!G137 &amp; " -" &amp; 'Συμβατικά ΦΣ'!I137 &amp; "W","")</f>
        <v/>
      </c>
      <c r="D137" s="276"/>
      <c r="E137" s="276"/>
      <c r="F137" s="276"/>
      <c r="G137" s="276"/>
      <c r="H137" s="104"/>
      <c r="I137" s="44" t="str">
        <f>IF(B137&lt;&gt;"",'Συμβατικά ΦΣ'!H137,"")</f>
        <v/>
      </c>
      <c r="J137" s="44" t="str">
        <f>IF(C137&lt;&gt;"",ROUND('Γενικά Δεδομένα'!$I$14*I137,0),"")</f>
        <v/>
      </c>
      <c r="K137" s="105"/>
      <c r="L137" s="105"/>
      <c r="M137" s="15" t="str">
        <f t="shared" si="1"/>
        <v/>
      </c>
      <c r="N137" s="15" t="str">
        <f>IF(D137&lt;&gt;"",SUMIF(fs_led,'Νέα ΦΣ'!D137,Βοήθεια!$E$39:$E$74),"")</f>
        <v/>
      </c>
      <c r="O137" s="106"/>
      <c r="P137" s="16"/>
    </row>
    <row r="138" spans="1:16" ht="30" customHeight="1" x14ac:dyDescent="0.3">
      <c r="A138" s="16"/>
      <c r="B138" s="42" t="str">
        <f>IF('Συμβατικά ΦΣ'!B138&lt;&gt;"",'Συμβατικά ΦΣ'!B138,"")</f>
        <v/>
      </c>
      <c r="C138" s="43" t="str">
        <f>IF(B138&lt;&gt;"",'Συμβατικά ΦΣ'!G138 &amp; " -" &amp; 'Συμβατικά ΦΣ'!I138 &amp; "W","")</f>
        <v/>
      </c>
      <c r="D138" s="276"/>
      <c r="E138" s="276"/>
      <c r="F138" s="276"/>
      <c r="G138" s="276"/>
      <c r="H138" s="104"/>
      <c r="I138" s="44" t="str">
        <f>IF(B138&lt;&gt;"",'Συμβατικά ΦΣ'!H138,"")</f>
        <v/>
      </c>
      <c r="J138" s="44" t="str">
        <f>IF(C138&lt;&gt;"",ROUND('Γενικά Δεδομένα'!$I$14*I138,0),"")</f>
        <v/>
      </c>
      <c r="K138" s="105"/>
      <c r="L138" s="105"/>
      <c r="M138" s="15" t="str">
        <f t="shared" si="1"/>
        <v/>
      </c>
      <c r="N138" s="15" t="str">
        <f>IF(D138&lt;&gt;"",SUMIF(fs_led,'Νέα ΦΣ'!D138,Βοήθεια!$E$39:$E$74),"")</f>
        <v/>
      </c>
      <c r="O138" s="106"/>
      <c r="P138" s="16"/>
    </row>
    <row r="139" spans="1:16" ht="30" customHeight="1" x14ac:dyDescent="0.3">
      <c r="A139" s="16"/>
      <c r="B139" s="42" t="str">
        <f>IF('Συμβατικά ΦΣ'!B139&lt;&gt;"",'Συμβατικά ΦΣ'!B139,"")</f>
        <v/>
      </c>
      <c r="C139" s="43" t="str">
        <f>IF(B139&lt;&gt;"",'Συμβατικά ΦΣ'!G139 &amp; " -" &amp; 'Συμβατικά ΦΣ'!I139 &amp; "W","")</f>
        <v/>
      </c>
      <c r="D139" s="276"/>
      <c r="E139" s="276"/>
      <c r="F139" s="276"/>
      <c r="G139" s="276"/>
      <c r="H139" s="104"/>
      <c r="I139" s="44" t="str">
        <f>IF(B139&lt;&gt;"",'Συμβατικά ΦΣ'!H139,"")</f>
        <v/>
      </c>
      <c r="J139" s="44" t="str">
        <f>IF(C139&lt;&gt;"",ROUND('Γενικά Δεδομένα'!$I$14*I139,0),"")</f>
        <v/>
      </c>
      <c r="K139" s="105"/>
      <c r="L139" s="105"/>
      <c r="M139" s="15" t="str">
        <f t="shared" si="1"/>
        <v/>
      </c>
      <c r="N139" s="15" t="str">
        <f>IF(D139&lt;&gt;"",SUMIF(fs_led,'Νέα ΦΣ'!D139,Βοήθεια!$E$39:$E$74),"")</f>
        <v/>
      </c>
      <c r="O139" s="106"/>
      <c r="P139" s="16"/>
    </row>
    <row r="140" spans="1:16" ht="30" customHeight="1" x14ac:dyDescent="0.3">
      <c r="A140" s="16"/>
      <c r="B140" s="42" t="str">
        <f>IF('Συμβατικά ΦΣ'!B140&lt;&gt;"",'Συμβατικά ΦΣ'!B140,"")</f>
        <v/>
      </c>
      <c r="C140" s="43" t="str">
        <f>IF(B140&lt;&gt;"",'Συμβατικά ΦΣ'!G140 &amp; " -" &amp; 'Συμβατικά ΦΣ'!I140 &amp; "W","")</f>
        <v/>
      </c>
      <c r="D140" s="276"/>
      <c r="E140" s="276"/>
      <c r="F140" s="276"/>
      <c r="G140" s="276"/>
      <c r="H140" s="104"/>
      <c r="I140" s="44" t="str">
        <f>IF(B140&lt;&gt;"",'Συμβατικά ΦΣ'!H140,"")</f>
        <v/>
      </c>
      <c r="J140" s="44" t="str">
        <f>IF(C140&lt;&gt;"",ROUND('Γενικά Δεδομένα'!$I$14*I140,0),"")</f>
        <v/>
      </c>
      <c r="K140" s="105"/>
      <c r="L140" s="105"/>
      <c r="M140" s="15" t="str">
        <f t="shared" si="1"/>
        <v/>
      </c>
      <c r="N140" s="15" t="str">
        <f>IF(D140&lt;&gt;"",SUMIF(fs_led,'Νέα ΦΣ'!D140,Βοήθεια!$E$39:$E$74),"")</f>
        <v/>
      </c>
      <c r="O140" s="106"/>
      <c r="P140" s="16"/>
    </row>
    <row r="141" spans="1:16" ht="30" customHeight="1" x14ac:dyDescent="0.3">
      <c r="A141" s="16"/>
      <c r="B141" s="42" t="str">
        <f>IF('Συμβατικά ΦΣ'!B141&lt;&gt;"",'Συμβατικά ΦΣ'!B141,"")</f>
        <v/>
      </c>
      <c r="C141" s="43" t="str">
        <f>IF(B141&lt;&gt;"",'Συμβατικά ΦΣ'!G141 &amp; " -" &amp; 'Συμβατικά ΦΣ'!I141 &amp; "W","")</f>
        <v/>
      </c>
      <c r="D141" s="276"/>
      <c r="E141" s="276"/>
      <c r="F141" s="276"/>
      <c r="G141" s="276"/>
      <c r="H141" s="104"/>
      <c r="I141" s="44" t="str">
        <f>IF(B141&lt;&gt;"",'Συμβατικά ΦΣ'!H141,"")</f>
        <v/>
      </c>
      <c r="J141" s="44" t="str">
        <f>IF(C141&lt;&gt;"",ROUND('Γενικά Δεδομένα'!$I$14*I141,0),"")</f>
        <v/>
      </c>
      <c r="K141" s="105"/>
      <c r="L141" s="105"/>
      <c r="M141" s="15" t="str">
        <f t="shared" si="1"/>
        <v/>
      </c>
      <c r="N141" s="15" t="str">
        <f>IF(D141&lt;&gt;"",SUMIF(fs_led,'Νέα ΦΣ'!D141,Βοήθεια!$E$39:$E$74),"")</f>
        <v/>
      </c>
      <c r="O141" s="106"/>
      <c r="P141" s="16"/>
    </row>
    <row r="142" spans="1:16" ht="30" customHeight="1" x14ac:dyDescent="0.3">
      <c r="A142" s="16"/>
      <c r="B142" s="42" t="str">
        <f>IF('Συμβατικά ΦΣ'!B142&lt;&gt;"",'Συμβατικά ΦΣ'!B142,"")</f>
        <v/>
      </c>
      <c r="C142" s="43" t="str">
        <f>IF(B142&lt;&gt;"",'Συμβατικά ΦΣ'!G142 &amp; " -" &amp; 'Συμβατικά ΦΣ'!I142 &amp; "W","")</f>
        <v/>
      </c>
      <c r="D142" s="276"/>
      <c r="E142" s="276"/>
      <c r="F142" s="276"/>
      <c r="G142" s="276"/>
      <c r="H142" s="104"/>
      <c r="I142" s="44" t="str">
        <f>IF(B142&lt;&gt;"",'Συμβατικά ΦΣ'!H142,"")</f>
        <v/>
      </c>
      <c r="J142" s="44" t="str">
        <f>IF(C142&lt;&gt;"",ROUND('Γενικά Δεδομένα'!$I$14*I142,0),"")</f>
        <v/>
      </c>
      <c r="K142" s="105"/>
      <c r="L142" s="105"/>
      <c r="M142" s="15" t="str">
        <f t="shared" si="1"/>
        <v/>
      </c>
      <c r="N142" s="15" t="str">
        <f>IF(D142&lt;&gt;"",SUMIF(fs_led,'Νέα ΦΣ'!D142,Βοήθεια!$E$39:$E$74),"")</f>
        <v/>
      </c>
      <c r="O142" s="106"/>
      <c r="P142" s="16"/>
    </row>
    <row r="143" spans="1:16" ht="30" customHeight="1" x14ac:dyDescent="0.3">
      <c r="A143" s="16"/>
      <c r="B143" s="42" t="str">
        <f>IF('Συμβατικά ΦΣ'!B143&lt;&gt;"",'Συμβατικά ΦΣ'!B143,"")</f>
        <v/>
      </c>
      <c r="C143" s="43" t="str">
        <f>IF(B143&lt;&gt;"",'Συμβατικά ΦΣ'!G143 &amp; " -" &amp; 'Συμβατικά ΦΣ'!I143 &amp; "W","")</f>
        <v/>
      </c>
      <c r="D143" s="276"/>
      <c r="E143" s="276"/>
      <c r="F143" s="276"/>
      <c r="G143" s="276"/>
      <c r="H143" s="104"/>
      <c r="I143" s="44" t="str">
        <f>IF(B143&lt;&gt;"",'Συμβατικά ΦΣ'!H143,"")</f>
        <v/>
      </c>
      <c r="J143" s="44" t="str">
        <f>IF(C143&lt;&gt;"",ROUND('Γενικά Δεδομένα'!$I$14*I143,0),"")</f>
        <v/>
      </c>
      <c r="K143" s="105"/>
      <c r="L143" s="105"/>
      <c r="M143" s="15" t="str">
        <f t="shared" si="1"/>
        <v/>
      </c>
      <c r="N143" s="15" t="str">
        <f>IF(D143&lt;&gt;"",SUMIF(fs_led,'Νέα ΦΣ'!D143,Βοήθεια!$E$39:$E$74),"")</f>
        <v/>
      </c>
      <c r="O143" s="106"/>
      <c r="P143" s="16"/>
    </row>
    <row r="144" spans="1:16" ht="30" customHeight="1" x14ac:dyDescent="0.3">
      <c r="A144" s="16"/>
      <c r="B144" s="42" t="str">
        <f>IF('Συμβατικά ΦΣ'!B144&lt;&gt;"",'Συμβατικά ΦΣ'!B144,"")</f>
        <v/>
      </c>
      <c r="C144" s="43" t="str">
        <f>IF(B144&lt;&gt;"",'Συμβατικά ΦΣ'!G144 &amp; " -" &amp; 'Συμβατικά ΦΣ'!I144 &amp; "W","")</f>
        <v/>
      </c>
      <c r="D144" s="276"/>
      <c r="E144" s="276"/>
      <c r="F144" s="276"/>
      <c r="G144" s="276"/>
      <c r="H144" s="104"/>
      <c r="I144" s="44" t="str">
        <f>IF(B144&lt;&gt;"",'Συμβατικά ΦΣ'!H144,"")</f>
        <v/>
      </c>
      <c r="J144" s="44" t="str">
        <f>IF(C144&lt;&gt;"",ROUND('Γενικά Δεδομένα'!$I$14*I144,0),"")</f>
        <v/>
      </c>
      <c r="K144" s="105"/>
      <c r="L144" s="105"/>
      <c r="M144" s="15" t="str">
        <f t="shared" si="1"/>
        <v/>
      </c>
      <c r="N144" s="15" t="str">
        <f>IF(D144&lt;&gt;"",SUMIF(fs_led,'Νέα ΦΣ'!D144,Βοήθεια!$E$39:$E$74),"")</f>
        <v/>
      </c>
      <c r="O144" s="106"/>
      <c r="P144" s="16"/>
    </row>
    <row r="145" spans="1:16" ht="30" customHeight="1" x14ac:dyDescent="0.3">
      <c r="A145" s="16"/>
      <c r="B145" s="42" t="str">
        <f>IF('Συμβατικά ΦΣ'!B145&lt;&gt;"",'Συμβατικά ΦΣ'!B145,"")</f>
        <v/>
      </c>
      <c r="C145" s="43" t="str">
        <f>IF(B145&lt;&gt;"",'Συμβατικά ΦΣ'!G145 &amp; " -" &amp; 'Συμβατικά ΦΣ'!I145 &amp; "W","")</f>
        <v/>
      </c>
      <c r="D145" s="276"/>
      <c r="E145" s="276"/>
      <c r="F145" s="276"/>
      <c r="G145" s="276"/>
      <c r="H145" s="104"/>
      <c r="I145" s="44" t="str">
        <f>IF(B145&lt;&gt;"",'Συμβατικά ΦΣ'!H145,"")</f>
        <v/>
      </c>
      <c r="J145" s="44" t="str">
        <f>IF(C145&lt;&gt;"",ROUND('Γενικά Δεδομένα'!$I$14*I145,0),"")</f>
        <v/>
      </c>
      <c r="K145" s="105"/>
      <c r="L145" s="105"/>
      <c r="M145" s="15" t="str">
        <f t="shared" si="1"/>
        <v/>
      </c>
      <c r="N145" s="15" t="str">
        <f>IF(D145&lt;&gt;"",SUMIF(fs_led,'Νέα ΦΣ'!D145,Βοήθεια!$E$39:$E$74),"")</f>
        <v/>
      </c>
      <c r="O145" s="106"/>
      <c r="P145" s="16"/>
    </row>
    <row r="146" spans="1:16" ht="30" customHeight="1" x14ac:dyDescent="0.3">
      <c r="A146" s="16"/>
      <c r="B146" s="42" t="str">
        <f>IF('Συμβατικά ΦΣ'!B146&lt;&gt;"",'Συμβατικά ΦΣ'!B146,"")</f>
        <v/>
      </c>
      <c r="C146" s="43" t="str">
        <f>IF(B146&lt;&gt;"",'Συμβατικά ΦΣ'!G146 &amp; " -" &amp; 'Συμβατικά ΦΣ'!I146 &amp; "W","")</f>
        <v/>
      </c>
      <c r="D146" s="276"/>
      <c r="E146" s="276"/>
      <c r="F146" s="276"/>
      <c r="G146" s="276"/>
      <c r="H146" s="104"/>
      <c r="I146" s="44" t="str">
        <f>IF(B146&lt;&gt;"",'Συμβατικά ΦΣ'!H146,"")</f>
        <v/>
      </c>
      <c r="J146" s="44" t="str">
        <f>IF(C146&lt;&gt;"",ROUND('Γενικά Δεδομένα'!$I$14*I146,0),"")</f>
        <v/>
      </c>
      <c r="K146" s="105"/>
      <c r="L146" s="105"/>
      <c r="M146" s="15" t="str">
        <f t="shared" si="1"/>
        <v/>
      </c>
      <c r="N146" s="15" t="str">
        <f>IF(D146&lt;&gt;"",SUMIF(fs_led,'Νέα ΦΣ'!D146,Βοήθεια!$E$39:$E$74),"")</f>
        <v/>
      </c>
      <c r="O146" s="106"/>
      <c r="P146" s="16"/>
    </row>
    <row r="147" spans="1:16" ht="30" customHeight="1" x14ac:dyDescent="0.3">
      <c r="A147" s="16"/>
      <c r="B147" s="42" t="str">
        <f>IF('Συμβατικά ΦΣ'!B147&lt;&gt;"",'Συμβατικά ΦΣ'!B147,"")</f>
        <v/>
      </c>
      <c r="C147" s="43" t="str">
        <f>IF(B147&lt;&gt;"",'Συμβατικά ΦΣ'!G147 &amp; " -" &amp; 'Συμβατικά ΦΣ'!I147 &amp; "W","")</f>
        <v/>
      </c>
      <c r="D147" s="276"/>
      <c r="E147" s="276"/>
      <c r="F147" s="276"/>
      <c r="G147" s="276"/>
      <c r="H147" s="104"/>
      <c r="I147" s="44" t="str">
        <f>IF(B147&lt;&gt;"",'Συμβατικά ΦΣ'!H147,"")</f>
        <v/>
      </c>
      <c r="J147" s="44" t="str">
        <f>IF(C147&lt;&gt;"",ROUND('Γενικά Δεδομένα'!$I$14*I147,0),"")</f>
        <v/>
      </c>
      <c r="K147" s="105"/>
      <c r="L147" s="105"/>
      <c r="M147" s="15" t="str">
        <f t="shared" si="1"/>
        <v/>
      </c>
      <c r="N147" s="15" t="str">
        <f>IF(D147&lt;&gt;"",SUMIF(fs_led,'Νέα ΦΣ'!D147,Βοήθεια!$E$39:$E$74),"")</f>
        <v/>
      </c>
      <c r="O147" s="106"/>
      <c r="P147" s="16"/>
    </row>
    <row r="148" spans="1:16" ht="30" customHeight="1" x14ac:dyDescent="0.3">
      <c r="A148" s="16"/>
      <c r="B148" s="42" t="str">
        <f>IF('Συμβατικά ΦΣ'!B148&lt;&gt;"",'Συμβατικά ΦΣ'!B148,"")</f>
        <v/>
      </c>
      <c r="C148" s="43" t="str">
        <f>IF(B148&lt;&gt;"",'Συμβατικά ΦΣ'!G148 &amp; " -" &amp; 'Συμβατικά ΦΣ'!I148 &amp; "W","")</f>
        <v/>
      </c>
      <c r="D148" s="276"/>
      <c r="E148" s="276"/>
      <c r="F148" s="276"/>
      <c r="G148" s="276"/>
      <c r="H148" s="104"/>
      <c r="I148" s="44" t="str">
        <f>IF(B148&lt;&gt;"",'Συμβατικά ΦΣ'!H148,"")</f>
        <v/>
      </c>
      <c r="J148" s="44" t="str">
        <f>IF(C148&lt;&gt;"",ROUND('Γενικά Δεδομένα'!$I$14*I148,0),"")</f>
        <v/>
      </c>
      <c r="K148" s="105"/>
      <c r="L148" s="105"/>
      <c r="M148" s="15" t="str">
        <f t="shared" si="1"/>
        <v/>
      </c>
      <c r="N148" s="15" t="str">
        <f>IF(D148&lt;&gt;"",SUMIF(fs_led,'Νέα ΦΣ'!D148,Βοήθεια!$E$39:$E$74),"")</f>
        <v/>
      </c>
      <c r="O148" s="106"/>
      <c r="P148" s="16"/>
    </row>
    <row r="149" spans="1:16" ht="30" customHeight="1" x14ac:dyDescent="0.3">
      <c r="A149" s="16"/>
      <c r="B149" s="42" t="str">
        <f>IF('Συμβατικά ΦΣ'!B149&lt;&gt;"",'Συμβατικά ΦΣ'!B149,"")</f>
        <v/>
      </c>
      <c r="C149" s="43" t="str">
        <f>IF(B149&lt;&gt;"",'Συμβατικά ΦΣ'!G149 &amp; " -" &amp; 'Συμβατικά ΦΣ'!I149 &amp; "W","")</f>
        <v/>
      </c>
      <c r="D149" s="276"/>
      <c r="E149" s="276"/>
      <c r="F149" s="276"/>
      <c r="G149" s="276"/>
      <c r="H149" s="104"/>
      <c r="I149" s="44" t="str">
        <f>IF(B149&lt;&gt;"",'Συμβατικά ΦΣ'!H149,"")</f>
        <v/>
      </c>
      <c r="J149" s="44" t="str">
        <f>IF(C149&lt;&gt;"",ROUND('Γενικά Δεδομένα'!$I$14*I149,0),"")</f>
        <v/>
      </c>
      <c r="K149" s="105"/>
      <c r="L149" s="105"/>
      <c r="M149" s="15" t="str">
        <f t="shared" si="1"/>
        <v/>
      </c>
      <c r="N149" s="15" t="str">
        <f>IF(D149&lt;&gt;"",SUMIF(fs_led,'Νέα ΦΣ'!D149,Βοήθεια!$E$39:$E$74),"")</f>
        <v/>
      </c>
      <c r="O149" s="106"/>
      <c r="P149" s="16"/>
    </row>
    <row r="150" spans="1:16" ht="30" customHeight="1" x14ac:dyDescent="0.3">
      <c r="A150" s="16"/>
      <c r="B150" s="42" t="str">
        <f>IF('Συμβατικά ΦΣ'!B150&lt;&gt;"",'Συμβατικά ΦΣ'!B150,"")</f>
        <v/>
      </c>
      <c r="C150" s="43" t="str">
        <f>IF(B150&lt;&gt;"",'Συμβατικά ΦΣ'!G150 &amp; " -" &amp; 'Συμβατικά ΦΣ'!I150 &amp; "W","")</f>
        <v/>
      </c>
      <c r="D150" s="276"/>
      <c r="E150" s="276"/>
      <c r="F150" s="276"/>
      <c r="G150" s="276"/>
      <c r="H150" s="104"/>
      <c r="I150" s="44" t="str">
        <f>IF(B150&lt;&gt;"",'Συμβατικά ΦΣ'!H150,"")</f>
        <v/>
      </c>
      <c r="J150" s="44" t="str">
        <f>IF(C150&lt;&gt;"",ROUND('Γενικά Δεδομένα'!$I$14*I150,0),"")</f>
        <v/>
      </c>
      <c r="K150" s="105"/>
      <c r="L150" s="105"/>
      <c r="M150" s="15" t="str">
        <f t="shared" si="1"/>
        <v/>
      </c>
      <c r="N150" s="15" t="str">
        <f>IF(D150&lt;&gt;"",SUMIF(fs_led,'Νέα ΦΣ'!D150,Βοήθεια!$E$39:$E$74),"")</f>
        <v/>
      </c>
      <c r="O150" s="106"/>
      <c r="P150" s="16"/>
    </row>
    <row r="151" spans="1:16" ht="30" customHeight="1" x14ac:dyDescent="0.3">
      <c r="A151" s="16"/>
      <c r="B151" s="42" t="str">
        <f>IF('Συμβατικά ΦΣ'!B151&lt;&gt;"",'Συμβατικά ΦΣ'!B151,"")</f>
        <v/>
      </c>
      <c r="C151" s="43" t="str">
        <f>IF(B151&lt;&gt;"",'Συμβατικά ΦΣ'!G151 &amp; " -" &amp; 'Συμβατικά ΦΣ'!I151 &amp; "W","")</f>
        <v/>
      </c>
      <c r="D151" s="276"/>
      <c r="E151" s="276"/>
      <c r="F151" s="276"/>
      <c r="G151" s="276"/>
      <c r="H151" s="104"/>
      <c r="I151" s="44" t="str">
        <f>IF(B151&lt;&gt;"",'Συμβατικά ΦΣ'!H151,"")</f>
        <v/>
      </c>
      <c r="J151" s="44" t="str">
        <f>IF(C151&lt;&gt;"",ROUND('Γενικά Δεδομένα'!$I$14*I151,0),"")</f>
        <v/>
      </c>
      <c r="K151" s="105"/>
      <c r="L151" s="105"/>
      <c r="M151" s="15" t="str">
        <f t="shared" si="1"/>
        <v/>
      </c>
      <c r="N151" s="15" t="str">
        <f>IF(D151&lt;&gt;"",SUMIF(fs_led,'Νέα ΦΣ'!D151,Βοήθεια!$E$39:$E$74),"")</f>
        <v/>
      </c>
      <c r="O151" s="106"/>
      <c r="P151" s="16"/>
    </row>
    <row r="152" spans="1:16" ht="30" customHeight="1" x14ac:dyDescent="0.3">
      <c r="A152" s="16"/>
      <c r="B152" s="42" t="str">
        <f>IF('Συμβατικά ΦΣ'!B152&lt;&gt;"",'Συμβατικά ΦΣ'!B152,"")</f>
        <v/>
      </c>
      <c r="C152" s="43" t="str">
        <f>IF(B152&lt;&gt;"",'Συμβατικά ΦΣ'!G152 &amp; " -" &amp; 'Συμβατικά ΦΣ'!I152 &amp; "W","")</f>
        <v/>
      </c>
      <c r="D152" s="276"/>
      <c r="E152" s="276"/>
      <c r="F152" s="276"/>
      <c r="G152" s="276"/>
      <c r="H152" s="104"/>
      <c r="I152" s="44" t="str">
        <f>IF(B152&lt;&gt;"",'Συμβατικά ΦΣ'!H152,"")</f>
        <v/>
      </c>
      <c r="J152" s="44" t="str">
        <f>IF(C152&lt;&gt;"",ROUND('Γενικά Δεδομένα'!$I$14*I152,0),"")</f>
        <v/>
      </c>
      <c r="K152" s="105"/>
      <c r="L152" s="105"/>
      <c r="M152" s="15" t="str">
        <f t="shared" si="1"/>
        <v/>
      </c>
      <c r="N152" s="15" t="str">
        <f>IF(D152&lt;&gt;"",SUMIF(fs_led,'Νέα ΦΣ'!D152,Βοήθεια!$E$39:$E$74),"")</f>
        <v/>
      </c>
      <c r="O152" s="106"/>
      <c r="P152" s="16"/>
    </row>
    <row r="153" spans="1:16" ht="30" customHeight="1" thickBot="1" x14ac:dyDescent="0.35">
      <c r="A153" s="16"/>
      <c r="B153" s="186" t="str">
        <f>IF('Συμβατικά ΦΣ'!B153&lt;&gt;"",'Συμβατικά ΦΣ'!B153,"")</f>
        <v/>
      </c>
      <c r="C153" s="200" t="str">
        <f>IF(B153&lt;&gt;"",'Συμβατικά ΦΣ'!G153 &amp; " -" &amp; 'Συμβατικά ΦΣ'!I153 &amp; "W","")</f>
        <v/>
      </c>
      <c r="D153" s="280"/>
      <c r="E153" s="280"/>
      <c r="F153" s="280"/>
      <c r="G153" s="280"/>
      <c r="H153" s="187"/>
      <c r="I153" s="44" t="str">
        <f>IF(B153&lt;&gt;"",'Συμβατικά ΦΣ'!H153,"")</f>
        <v/>
      </c>
      <c r="J153" s="44" t="str">
        <f>IF(C153&lt;&gt;"",ROUND('Γενικά Δεδομένα'!$I$14*I153,0),"")</f>
        <v/>
      </c>
      <c r="K153" s="202"/>
      <c r="L153" s="202"/>
      <c r="M153" s="203" t="str">
        <f t="shared" si="1"/>
        <v/>
      </c>
      <c r="N153" s="203" t="str">
        <f>IF(D153&lt;&gt;"",SUMIF(fs_led,'Νέα ΦΣ'!D153,Βοήθεια!$E$39:$E$74),"")</f>
        <v/>
      </c>
      <c r="O153" s="204"/>
      <c r="P153" s="16"/>
    </row>
  </sheetData>
  <sheetProtection password="B73B" sheet="1" objects="1" scenarios="1"/>
  <dataConsolidate/>
  <mergeCells count="152">
    <mergeCell ref="D149:G149"/>
    <mergeCell ref="D150:G150"/>
    <mergeCell ref="D151:G151"/>
    <mergeCell ref="D152:G152"/>
    <mergeCell ref="D153:G153"/>
    <mergeCell ref="D140:G140"/>
    <mergeCell ref="D141:G141"/>
    <mergeCell ref="D142:G142"/>
    <mergeCell ref="D143:G143"/>
    <mergeCell ref="D144:G144"/>
    <mergeCell ref="D145:G145"/>
    <mergeCell ref="D146:G146"/>
    <mergeCell ref="D147:G147"/>
    <mergeCell ref="D148:G148"/>
    <mergeCell ref="D131:G131"/>
    <mergeCell ref="D132:G132"/>
    <mergeCell ref="D133:G133"/>
    <mergeCell ref="D134:G134"/>
    <mergeCell ref="D135:G135"/>
    <mergeCell ref="D136:G136"/>
    <mergeCell ref="D137:G137"/>
    <mergeCell ref="D138:G138"/>
    <mergeCell ref="D139:G139"/>
    <mergeCell ref="D122:G122"/>
    <mergeCell ref="D123:G123"/>
    <mergeCell ref="D124:G124"/>
    <mergeCell ref="D125:G125"/>
    <mergeCell ref="D126:G126"/>
    <mergeCell ref="D127:G127"/>
    <mergeCell ref="D128:G128"/>
    <mergeCell ref="D129:G129"/>
    <mergeCell ref="D130:G130"/>
    <mergeCell ref="D113:G113"/>
    <mergeCell ref="D114:G114"/>
    <mergeCell ref="D115:G115"/>
    <mergeCell ref="D116:G116"/>
    <mergeCell ref="D117:G117"/>
    <mergeCell ref="D118:G118"/>
    <mergeCell ref="D119:G119"/>
    <mergeCell ref="D120:G120"/>
    <mergeCell ref="D121:G121"/>
    <mergeCell ref="D104:G104"/>
    <mergeCell ref="D105:G105"/>
    <mergeCell ref="D106:G106"/>
    <mergeCell ref="D107:G107"/>
    <mergeCell ref="D108:G108"/>
    <mergeCell ref="D109:G109"/>
    <mergeCell ref="D110:G110"/>
    <mergeCell ref="D111:G111"/>
    <mergeCell ref="D112:G112"/>
    <mergeCell ref="D24:G24"/>
    <mergeCell ref="D25:G25"/>
    <mergeCell ref="D36:G36"/>
    <mergeCell ref="D37:G37"/>
    <mergeCell ref="D38:G38"/>
    <mergeCell ref="D39:G39"/>
    <mergeCell ref="D40:G40"/>
    <mergeCell ref="D31:G31"/>
    <mergeCell ref="D32:G32"/>
    <mergeCell ref="D33:G33"/>
    <mergeCell ref="D34:G34"/>
    <mergeCell ref="D35:G35"/>
    <mergeCell ref="D74:G74"/>
    <mergeCell ref="D75:G75"/>
    <mergeCell ref="D76:G76"/>
    <mergeCell ref="D77:G77"/>
    <mergeCell ref="D78:G78"/>
    <mergeCell ref="D26:G26"/>
    <mergeCell ref="D27:G27"/>
    <mergeCell ref="D28:G28"/>
    <mergeCell ref="D29:G29"/>
    <mergeCell ref="D30:G30"/>
    <mergeCell ref="D51:G51"/>
    <mergeCell ref="D52:G52"/>
    <mergeCell ref="D46:G46"/>
    <mergeCell ref="D47:G47"/>
    <mergeCell ref="D48:G48"/>
    <mergeCell ref="D49:G49"/>
    <mergeCell ref="D50:G50"/>
    <mergeCell ref="D41:G41"/>
    <mergeCell ref="D42:G42"/>
    <mergeCell ref="D43:G43"/>
    <mergeCell ref="D44:G44"/>
    <mergeCell ref="D45:G45"/>
    <mergeCell ref="D72:G72"/>
    <mergeCell ref="D73:G73"/>
    <mergeCell ref="D84:G84"/>
    <mergeCell ref="D85:G85"/>
    <mergeCell ref="D86:G86"/>
    <mergeCell ref="D87:G87"/>
    <mergeCell ref="D88:G88"/>
    <mergeCell ref="D79:G79"/>
    <mergeCell ref="D80:G80"/>
    <mergeCell ref="D81:G81"/>
    <mergeCell ref="D82:G82"/>
    <mergeCell ref="D83:G83"/>
    <mergeCell ref="D103:G103"/>
    <mergeCell ref="D94:G94"/>
    <mergeCell ref="D95:G95"/>
    <mergeCell ref="D96:G96"/>
    <mergeCell ref="D97:G97"/>
    <mergeCell ref="D98:G98"/>
    <mergeCell ref="D89:G89"/>
    <mergeCell ref="D90:G90"/>
    <mergeCell ref="D91:G91"/>
    <mergeCell ref="D92:G92"/>
    <mergeCell ref="D93:G93"/>
    <mergeCell ref="D99:G99"/>
    <mergeCell ref="D100:G100"/>
    <mergeCell ref="D101:G101"/>
    <mergeCell ref="D102:G102"/>
    <mergeCell ref="D66:G66"/>
    <mergeCell ref="D67:G67"/>
    <mergeCell ref="D68:G68"/>
    <mergeCell ref="D69:G69"/>
    <mergeCell ref="D70:G70"/>
    <mergeCell ref="D71:G71"/>
    <mergeCell ref="D64:G64"/>
    <mergeCell ref="D65:G65"/>
    <mergeCell ref="D55:G55"/>
    <mergeCell ref="D56:G56"/>
    <mergeCell ref="D57:G57"/>
    <mergeCell ref="D58:G58"/>
    <mergeCell ref="D59:G59"/>
    <mergeCell ref="D60:G60"/>
    <mergeCell ref="D61:G61"/>
    <mergeCell ref="D62:G62"/>
    <mergeCell ref="D63:G63"/>
    <mergeCell ref="B2:O2"/>
    <mergeCell ref="D54:G54"/>
    <mergeCell ref="D3:G3"/>
    <mergeCell ref="D4:G4"/>
    <mergeCell ref="D5:G5"/>
    <mergeCell ref="D6:G6"/>
    <mergeCell ref="D7:G7"/>
    <mergeCell ref="D8:G8"/>
    <mergeCell ref="D9:G9"/>
    <mergeCell ref="D10:G10"/>
    <mergeCell ref="D11:G11"/>
    <mergeCell ref="D12:G12"/>
    <mergeCell ref="D53:G53"/>
    <mergeCell ref="D13:G13"/>
    <mergeCell ref="D14:G14"/>
    <mergeCell ref="D15:G15"/>
    <mergeCell ref="D16:G16"/>
    <mergeCell ref="D17:G17"/>
    <mergeCell ref="D18:G18"/>
    <mergeCell ref="D19:G19"/>
    <mergeCell ref="D20:G20"/>
    <mergeCell ref="D21:G21"/>
    <mergeCell ref="D22:G22"/>
    <mergeCell ref="D23:G23"/>
  </mergeCells>
  <dataValidations count="4">
    <dataValidation type="list" allowBlank="1" showInputMessage="1" showErrorMessage="1" sqref="D4:G153">
      <formula1>fs_led</formula1>
    </dataValidation>
    <dataValidation type="list" allowBlank="1" showInputMessage="1" showErrorMessage="1" sqref="O4:O153">
      <formula1>"ΝΑΙ,ΌΧΙ"</formula1>
    </dataValidation>
    <dataValidation type="whole" operator="greaterThanOrEqual" allowBlank="1" showInputMessage="1" showErrorMessage="1" sqref="K1:K2 K4:K1048576">
      <formula1>min_luminary_efficacy</formula1>
    </dataValidation>
    <dataValidation operator="greaterThanOrEqual" allowBlank="1" showInputMessage="1" showErrorMessage="1" sqref="K3"/>
  </dataValidations>
  <pageMargins left="0.7" right="0.7" top="0.75" bottom="0.75" header="0.3" footer="0.3"/>
  <pageSetup paperSize="9"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G153"/>
  <sheetViews>
    <sheetView zoomScale="115" zoomScaleNormal="115" zoomScalePageLayoutView="115" workbookViewId="0">
      <selection activeCell="E17" sqref="E17"/>
    </sheetView>
  </sheetViews>
  <sheetFormatPr defaultColWidth="9.109375" defaultRowHeight="14.4" x14ac:dyDescent="0.3"/>
  <cols>
    <col min="1" max="1" width="0.88671875" style="16" customWidth="1"/>
    <col min="2" max="2" width="3.88671875" style="16" bestFit="1" customWidth="1"/>
    <col min="3" max="3" width="20.33203125" style="16" customWidth="1"/>
    <col min="4" max="4" width="20.88671875" style="16" customWidth="1"/>
    <col min="5" max="5" width="11.88671875" style="16" customWidth="1"/>
    <col min="6" max="6" width="13" style="16" customWidth="1"/>
    <col min="7" max="7" width="12.5546875" style="16" customWidth="1"/>
    <col min="8" max="8" width="0.88671875" style="16" customWidth="1"/>
    <col min="9" max="16384" width="9.109375" style="16"/>
  </cols>
  <sheetData>
    <row r="1" spans="2:7" ht="15" thickBot="1" x14ac:dyDescent="0.35"/>
    <row r="2" spans="2:7" ht="15.6" x14ac:dyDescent="0.3">
      <c r="B2" s="281" t="s">
        <v>179</v>
      </c>
      <c r="C2" s="282"/>
      <c r="D2" s="282"/>
      <c r="E2" s="282"/>
      <c r="F2" s="282"/>
      <c r="G2" s="283"/>
    </row>
    <row r="3" spans="2:7" ht="39" customHeight="1" x14ac:dyDescent="0.3">
      <c r="B3" s="37" t="s">
        <v>18</v>
      </c>
      <c r="C3" s="193" t="s">
        <v>25</v>
      </c>
      <c r="D3" s="192" t="s">
        <v>80</v>
      </c>
      <c r="E3" s="192" t="s">
        <v>79</v>
      </c>
      <c r="F3" s="192" t="s">
        <v>78</v>
      </c>
      <c r="G3" s="47" t="s">
        <v>81</v>
      </c>
    </row>
    <row r="4" spans="2:7" x14ac:dyDescent="0.3">
      <c r="B4" s="42" t="str">
        <f>IF('Συμβατικά ΦΣ'!B4&lt;&gt;"",'Συμβατικά ΦΣ'!B4,"")</f>
        <v/>
      </c>
      <c r="C4" s="43" t="str">
        <f>IF(B4&lt;&gt;"",'Νέα ΦΣ'!C4,"")</f>
        <v/>
      </c>
      <c r="D4" s="43" t="str">
        <f>IF(B4&lt;&gt;"",'Νέα ΦΣ'!H4 &amp; " -" &amp; 'Νέα ΦΣ'!M4 &amp; "W","")</f>
        <v/>
      </c>
      <c r="E4" s="44" t="str">
        <f>IF(B4&lt;&gt;"",'Νέα ΦΣ'!I4,"")</f>
        <v/>
      </c>
      <c r="F4" s="107"/>
      <c r="G4" s="48" t="str">
        <f>IF(C4&lt;&gt;"",ROUND('Γενικά Δεδομένα'!$I$15*F4,0),"")</f>
        <v/>
      </c>
    </row>
    <row r="5" spans="2:7" ht="15" customHeight="1" x14ac:dyDescent="0.3">
      <c r="B5" s="42" t="str">
        <f>IF('Συμβατικά ΦΣ'!B5&lt;&gt;"",'Συμβατικά ΦΣ'!B5,"")</f>
        <v/>
      </c>
      <c r="C5" s="43" t="str">
        <f>IF(B5&lt;&gt;"",'Νέα ΦΣ'!C5,"")</f>
        <v/>
      </c>
      <c r="D5" s="43" t="str">
        <f>IF(B5&lt;&gt;"",'Νέα ΦΣ'!H5 &amp; " -" &amp; 'Νέα ΦΣ'!M5 &amp; "W","")</f>
        <v/>
      </c>
      <c r="E5" s="44" t="str">
        <f>IF(B5&lt;&gt;"",'Νέα ΦΣ'!I5,"")</f>
        <v/>
      </c>
      <c r="F5" s="107"/>
      <c r="G5" s="48" t="str">
        <f>IF(C5&lt;&gt;"",ROUND('Γενικά Δεδομένα'!$I$15*F5,0),"")</f>
        <v/>
      </c>
    </row>
    <row r="6" spans="2:7" ht="15" customHeight="1" x14ac:dyDescent="0.3">
      <c r="B6" s="42" t="str">
        <f>IF('Συμβατικά ΦΣ'!B6&lt;&gt;"",'Συμβατικά ΦΣ'!B6,"")</f>
        <v/>
      </c>
      <c r="C6" s="43" t="str">
        <f>IF(B6&lt;&gt;"",'Νέα ΦΣ'!C6,"")</f>
        <v/>
      </c>
      <c r="D6" s="43" t="str">
        <f>IF(B6&lt;&gt;"",'Νέα ΦΣ'!H6 &amp; " -" &amp; 'Νέα ΦΣ'!M6 &amp; "W","")</f>
        <v/>
      </c>
      <c r="E6" s="44" t="str">
        <f>IF(B6&lt;&gt;"",'Νέα ΦΣ'!I6,"")</f>
        <v/>
      </c>
      <c r="F6" s="107"/>
      <c r="G6" s="48" t="str">
        <f>IF(C6&lt;&gt;"",ROUND('Γενικά Δεδομένα'!$I$15*F6,0),"")</f>
        <v/>
      </c>
    </row>
    <row r="7" spans="2:7" ht="15" customHeight="1" x14ac:dyDescent="0.3">
      <c r="B7" s="42" t="str">
        <f>IF('Συμβατικά ΦΣ'!B7&lt;&gt;"",'Συμβατικά ΦΣ'!B7,"")</f>
        <v/>
      </c>
      <c r="C7" s="43" t="str">
        <f>IF(B7&lt;&gt;"",'Νέα ΦΣ'!C7,"")</f>
        <v/>
      </c>
      <c r="D7" s="43" t="str">
        <f>IF(B7&lt;&gt;"",'Νέα ΦΣ'!H7 &amp; " -" &amp; 'Νέα ΦΣ'!M7 &amp; "W","")</f>
        <v/>
      </c>
      <c r="E7" s="44" t="str">
        <f>IF(B7&lt;&gt;"",'Νέα ΦΣ'!I7,"")</f>
        <v/>
      </c>
      <c r="F7" s="107"/>
      <c r="G7" s="48" t="str">
        <f>IF(C7&lt;&gt;"",ROUND('Γενικά Δεδομένα'!$I$15*F7,0),"")</f>
        <v/>
      </c>
    </row>
    <row r="8" spans="2:7" ht="15" customHeight="1" x14ac:dyDescent="0.3">
      <c r="B8" s="42" t="str">
        <f>IF('Συμβατικά ΦΣ'!B8&lt;&gt;"",'Συμβατικά ΦΣ'!B8,"")</f>
        <v/>
      </c>
      <c r="C8" s="43" t="str">
        <f>IF(B8&lt;&gt;"",'Νέα ΦΣ'!C8,"")</f>
        <v/>
      </c>
      <c r="D8" s="43" t="str">
        <f>IF(B8&lt;&gt;"",'Νέα ΦΣ'!H8 &amp; " -" &amp; 'Νέα ΦΣ'!M8 &amp; "W","")</f>
        <v/>
      </c>
      <c r="E8" s="44" t="str">
        <f>IF(B8&lt;&gt;"",'Νέα ΦΣ'!I8,"")</f>
        <v/>
      </c>
      <c r="F8" s="107"/>
      <c r="G8" s="48" t="str">
        <f>IF(C8&lt;&gt;"",ROUND('Γενικά Δεδομένα'!$I$15*F8,0),"")</f>
        <v/>
      </c>
    </row>
    <row r="9" spans="2:7" ht="15" customHeight="1" x14ac:dyDescent="0.3">
      <c r="B9" s="42" t="str">
        <f>IF('Συμβατικά ΦΣ'!B9&lt;&gt;"",'Συμβατικά ΦΣ'!B9,"")</f>
        <v/>
      </c>
      <c r="C9" s="43" t="str">
        <f>IF(B9&lt;&gt;"",'Νέα ΦΣ'!C9,"")</f>
        <v/>
      </c>
      <c r="D9" s="43" t="str">
        <f>IF(B9&lt;&gt;"",'Νέα ΦΣ'!H9 &amp; " -" &amp; 'Νέα ΦΣ'!M9 &amp; "W","")</f>
        <v/>
      </c>
      <c r="E9" s="44" t="str">
        <f>IF(B9&lt;&gt;"",'Νέα ΦΣ'!I9,"")</f>
        <v/>
      </c>
      <c r="F9" s="107"/>
      <c r="G9" s="48" t="str">
        <f>IF(C9&lt;&gt;"",ROUND('Γενικά Δεδομένα'!$I$15*F9,0),"")</f>
        <v/>
      </c>
    </row>
    <row r="10" spans="2:7" ht="15" customHeight="1" x14ac:dyDescent="0.3">
      <c r="B10" s="42" t="str">
        <f>IF('Συμβατικά ΦΣ'!B10&lt;&gt;"",'Συμβατικά ΦΣ'!B10,"")</f>
        <v/>
      </c>
      <c r="C10" s="43" t="str">
        <f>IF(B10&lt;&gt;"",'Νέα ΦΣ'!C10,"")</f>
        <v/>
      </c>
      <c r="D10" s="43" t="str">
        <f>IF(B10&lt;&gt;"",'Νέα ΦΣ'!H10 &amp; " -" &amp; 'Νέα ΦΣ'!M10 &amp; "W","")</f>
        <v/>
      </c>
      <c r="E10" s="44" t="str">
        <f>IF(B10&lt;&gt;"",'Νέα ΦΣ'!I10,"")</f>
        <v/>
      </c>
      <c r="F10" s="107"/>
      <c r="G10" s="48" t="str">
        <f>IF(C10&lt;&gt;"",ROUND('Γενικά Δεδομένα'!$I$15*F10,0),"")</f>
        <v/>
      </c>
    </row>
    <row r="11" spans="2:7" ht="15" customHeight="1" x14ac:dyDescent="0.3">
      <c r="B11" s="42" t="str">
        <f>IF('Συμβατικά ΦΣ'!B11&lt;&gt;"",'Συμβατικά ΦΣ'!B11,"")</f>
        <v/>
      </c>
      <c r="C11" s="43" t="str">
        <f>IF(B11&lt;&gt;"",'Νέα ΦΣ'!C11,"")</f>
        <v/>
      </c>
      <c r="D11" s="43" t="str">
        <f>IF(B11&lt;&gt;"",'Νέα ΦΣ'!H11 &amp; " -" &amp; 'Νέα ΦΣ'!M11 &amp; "W","")</f>
        <v/>
      </c>
      <c r="E11" s="44" t="str">
        <f>IF(B11&lt;&gt;"",'Νέα ΦΣ'!I11,"")</f>
        <v/>
      </c>
      <c r="F11" s="107"/>
      <c r="G11" s="48" t="str">
        <f>IF(C11&lt;&gt;"",ROUND('Γενικά Δεδομένα'!$I$15*F11,0),"")</f>
        <v/>
      </c>
    </row>
    <row r="12" spans="2:7" ht="15" customHeight="1" x14ac:dyDescent="0.3">
      <c r="B12" s="42" t="str">
        <f>IF('Συμβατικά ΦΣ'!B12&lt;&gt;"",'Συμβατικά ΦΣ'!B12,"")</f>
        <v/>
      </c>
      <c r="C12" s="43" t="str">
        <f>IF(B12&lt;&gt;"",'Νέα ΦΣ'!C12,"")</f>
        <v/>
      </c>
      <c r="D12" s="43" t="str">
        <f>IF(B12&lt;&gt;"",'Νέα ΦΣ'!H12 &amp; " -" &amp; 'Νέα ΦΣ'!M12 &amp; "W","")</f>
        <v/>
      </c>
      <c r="E12" s="44" t="str">
        <f>IF(B12&lt;&gt;"",'Νέα ΦΣ'!I12,"")</f>
        <v/>
      </c>
      <c r="F12" s="107"/>
      <c r="G12" s="48" t="str">
        <f>IF(C12&lt;&gt;"",ROUND('Γενικά Δεδομένα'!$I$15*F12,0),"")</f>
        <v/>
      </c>
    </row>
    <row r="13" spans="2:7" x14ac:dyDescent="0.3">
      <c r="B13" s="42" t="str">
        <f>IF('Συμβατικά ΦΣ'!B13&lt;&gt;"",'Συμβατικά ΦΣ'!B13,"")</f>
        <v/>
      </c>
      <c r="C13" s="43" t="str">
        <f>IF(B13&lt;&gt;"",'Νέα ΦΣ'!C13,"")</f>
        <v/>
      </c>
      <c r="D13" s="43" t="str">
        <f>IF(B13&lt;&gt;"",'Νέα ΦΣ'!H13 &amp; " -" &amp; 'Νέα ΦΣ'!M13 &amp; "W","")</f>
        <v/>
      </c>
      <c r="E13" s="44" t="str">
        <f>IF(B13&lt;&gt;"",'Νέα ΦΣ'!I13,"")</f>
        <v/>
      </c>
      <c r="F13" s="107"/>
      <c r="G13" s="48" t="str">
        <f>IF(C13&lt;&gt;"",ROUND('Γενικά Δεδομένα'!$I$15*F13,0),"")</f>
        <v/>
      </c>
    </row>
    <row r="14" spans="2:7" x14ac:dyDescent="0.3">
      <c r="B14" s="42" t="str">
        <f>IF('Συμβατικά ΦΣ'!B14&lt;&gt;"",'Συμβατικά ΦΣ'!B14,"")</f>
        <v/>
      </c>
      <c r="C14" s="43" t="str">
        <f>IF(B14&lt;&gt;"",'Νέα ΦΣ'!C14,"")</f>
        <v/>
      </c>
      <c r="D14" s="43" t="str">
        <f>IF(B14&lt;&gt;"",'Νέα ΦΣ'!H14 &amp; " -" &amp; 'Νέα ΦΣ'!M14 &amp; "W","")</f>
        <v/>
      </c>
      <c r="E14" s="44" t="str">
        <f>IF(B14&lt;&gt;"",'Νέα ΦΣ'!I14,"")</f>
        <v/>
      </c>
      <c r="F14" s="107"/>
      <c r="G14" s="48" t="str">
        <f>IF(C14&lt;&gt;"",ROUND('Γενικά Δεδομένα'!$I$15*F14,0),"")</f>
        <v/>
      </c>
    </row>
    <row r="15" spans="2:7" x14ac:dyDescent="0.3">
      <c r="B15" s="42" t="str">
        <f>IF('Συμβατικά ΦΣ'!B15&lt;&gt;"",'Συμβατικά ΦΣ'!B15,"")</f>
        <v/>
      </c>
      <c r="C15" s="43" t="str">
        <f>IF(B15&lt;&gt;"",'Νέα ΦΣ'!C15,"")</f>
        <v/>
      </c>
      <c r="D15" s="43" t="str">
        <f>IF(B15&lt;&gt;"",'Νέα ΦΣ'!H15 &amp; " -" &amp; 'Νέα ΦΣ'!M15 &amp; "W","")</f>
        <v/>
      </c>
      <c r="E15" s="44" t="str">
        <f>IF(B15&lt;&gt;"",'Νέα ΦΣ'!I15,"")</f>
        <v/>
      </c>
      <c r="F15" s="107"/>
      <c r="G15" s="48" t="str">
        <f>IF(C15&lt;&gt;"",ROUND('Γενικά Δεδομένα'!$I$15*F15,0),"")</f>
        <v/>
      </c>
    </row>
    <row r="16" spans="2:7" x14ac:dyDescent="0.3">
      <c r="B16" s="42" t="str">
        <f>IF('Συμβατικά ΦΣ'!B16&lt;&gt;"",'Συμβατικά ΦΣ'!B16,"")</f>
        <v/>
      </c>
      <c r="C16" s="43" t="str">
        <f>IF(B16&lt;&gt;"",'Νέα ΦΣ'!C16,"")</f>
        <v/>
      </c>
      <c r="D16" s="43" t="str">
        <f>IF(B16&lt;&gt;"",'Νέα ΦΣ'!H16 &amp; " -" &amp; 'Νέα ΦΣ'!M16 &amp; "W","")</f>
        <v/>
      </c>
      <c r="E16" s="44" t="str">
        <f>IF(B16&lt;&gt;"",'Νέα ΦΣ'!I16,"")</f>
        <v/>
      </c>
      <c r="F16" s="107"/>
      <c r="G16" s="48" t="str">
        <f>IF(C16&lt;&gt;"",ROUND('Γενικά Δεδομένα'!$I$15*F16,0),"")</f>
        <v/>
      </c>
    </row>
    <row r="17" spans="2:7" x14ac:dyDescent="0.3">
      <c r="B17" s="42" t="str">
        <f>IF('Συμβατικά ΦΣ'!B17&lt;&gt;"",'Συμβατικά ΦΣ'!B17,"")</f>
        <v/>
      </c>
      <c r="C17" s="43" t="str">
        <f>IF(B17&lt;&gt;"",'Νέα ΦΣ'!C17,"")</f>
        <v/>
      </c>
      <c r="D17" s="43" t="str">
        <f>IF(B17&lt;&gt;"",'Νέα ΦΣ'!H17 &amp; " -" &amp; 'Νέα ΦΣ'!M17 &amp; "W","")</f>
        <v/>
      </c>
      <c r="E17" s="44" t="str">
        <f>IF(B17&lt;&gt;"",'Νέα ΦΣ'!I17,"")</f>
        <v/>
      </c>
      <c r="F17" s="107"/>
      <c r="G17" s="48" t="str">
        <f>IF(C17&lt;&gt;"",ROUND('Γενικά Δεδομένα'!$I$15*F17,0),"")</f>
        <v/>
      </c>
    </row>
    <row r="18" spans="2:7" x14ac:dyDescent="0.3">
      <c r="B18" s="42" t="str">
        <f>IF('Συμβατικά ΦΣ'!B18&lt;&gt;"",'Συμβατικά ΦΣ'!B18,"")</f>
        <v/>
      </c>
      <c r="C18" s="43" t="str">
        <f>IF(B18&lt;&gt;"",'Νέα ΦΣ'!C18,"")</f>
        <v/>
      </c>
      <c r="D18" s="43" t="str">
        <f>IF(B18&lt;&gt;"",'Νέα ΦΣ'!H18 &amp; " -" &amp; 'Νέα ΦΣ'!M18 &amp; "W","")</f>
        <v/>
      </c>
      <c r="E18" s="44" t="str">
        <f>IF(B18&lt;&gt;"",'Νέα ΦΣ'!I18,"")</f>
        <v/>
      </c>
      <c r="F18" s="107"/>
      <c r="G18" s="48" t="str">
        <f>IF(C18&lt;&gt;"",ROUND('Γενικά Δεδομένα'!$I$15*F18,0),"")</f>
        <v/>
      </c>
    </row>
    <row r="19" spans="2:7" x14ac:dyDescent="0.3">
      <c r="B19" s="42" t="str">
        <f>IF('Συμβατικά ΦΣ'!B19&lt;&gt;"",'Συμβατικά ΦΣ'!B19,"")</f>
        <v/>
      </c>
      <c r="C19" s="43" t="str">
        <f>IF(B19&lt;&gt;"",'Νέα ΦΣ'!C19,"")</f>
        <v/>
      </c>
      <c r="D19" s="43" t="str">
        <f>IF(B19&lt;&gt;"",'Νέα ΦΣ'!H19 &amp; " -" &amp; 'Νέα ΦΣ'!M19 &amp; "W","")</f>
        <v/>
      </c>
      <c r="E19" s="44" t="str">
        <f>IF(B19&lt;&gt;"",'Νέα ΦΣ'!I19,"")</f>
        <v/>
      </c>
      <c r="F19" s="107"/>
      <c r="G19" s="48" t="str">
        <f>IF(C19&lt;&gt;"",ROUND('Γενικά Δεδομένα'!$I$15*F19,0),"")</f>
        <v/>
      </c>
    </row>
    <row r="20" spans="2:7" x14ac:dyDescent="0.3">
      <c r="B20" s="42" t="str">
        <f>IF('Συμβατικά ΦΣ'!B20&lt;&gt;"",'Συμβατικά ΦΣ'!B20,"")</f>
        <v/>
      </c>
      <c r="C20" s="43" t="str">
        <f>IF(B20&lt;&gt;"",'Νέα ΦΣ'!C20,"")</f>
        <v/>
      </c>
      <c r="D20" s="43" t="str">
        <f>IF(B20&lt;&gt;"",'Νέα ΦΣ'!H20 &amp; " -" &amp; 'Νέα ΦΣ'!M20 &amp; "W","")</f>
        <v/>
      </c>
      <c r="E20" s="44" t="str">
        <f>IF(B20&lt;&gt;"",'Νέα ΦΣ'!I20,"")</f>
        <v/>
      </c>
      <c r="F20" s="107"/>
      <c r="G20" s="48" t="str">
        <f>IF(C20&lt;&gt;"",ROUND('Γενικά Δεδομένα'!$I$15*F20,0),"")</f>
        <v/>
      </c>
    </row>
    <row r="21" spans="2:7" x14ac:dyDescent="0.3">
      <c r="B21" s="42" t="str">
        <f>IF('Συμβατικά ΦΣ'!B21&lt;&gt;"",'Συμβατικά ΦΣ'!B21,"")</f>
        <v/>
      </c>
      <c r="C21" s="43" t="str">
        <f>IF(B21&lt;&gt;"",'Νέα ΦΣ'!C21,"")</f>
        <v/>
      </c>
      <c r="D21" s="43" t="str">
        <f>IF(B21&lt;&gt;"",'Νέα ΦΣ'!H21 &amp; " -" &amp; 'Νέα ΦΣ'!M21 &amp; "W","")</f>
        <v/>
      </c>
      <c r="E21" s="44" t="str">
        <f>IF(B21&lt;&gt;"",'Νέα ΦΣ'!I21,"")</f>
        <v/>
      </c>
      <c r="F21" s="107"/>
      <c r="G21" s="48" t="str">
        <f>IF(C21&lt;&gt;"",ROUND('Γενικά Δεδομένα'!$I$15*F21,0),"")</f>
        <v/>
      </c>
    </row>
    <row r="22" spans="2:7" x14ac:dyDescent="0.3">
      <c r="B22" s="42" t="str">
        <f>IF('Συμβατικά ΦΣ'!B22&lt;&gt;"",'Συμβατικά ΦΣ'!B22,"")</f>
        <v/>
      </c>
      <c r="C22" s="43" t="str">
        <f>IF(B22&lt;&gt;"",'Νέα ΦΣ'!C22,"")</f>
        <v/>
      </c>
      <c r="D22" s="43" t="str">
        <f>IF(B22&lt;&gt;"",'Νέα ΦΣ'!H22 &amp; " -" &amp; 'Νέα ΦΣ'!M22 &amp; "W","")</f>
        <v/>
      </c>
      <c r="E22" s="44" t="str">
        <f>IF(B22&lt;&gt;"",'Νέα ΦΣ'!I22,"")</f>
        <v/>
      </c>
      <c r="F22" s="107"/>
      <c r="G22" s="48" t="str">
        <f>IF(C22&lt;&gt;"",ROUND('Γενικά Δεδομένα'!$I$15*F22,0),"")</f>
        <v/>
      </c>
    </row>
    <row r="23" spans="2:7" x14ac:dyDescent="0.3">
      <c r="B23" s="42" t="str">
        <f>IF('Συμβατικά ΦΣ'!B23&lt;&gt;"",'Συμβατικά ΦΣ'!B23,"")</f>
        <v/>
      </c>
      <c r="C23" s="43" t="str">
        <f>IF(B23&lt;&gt;"",'Νέα ΦΣ'!C23,"")</f>
        <v/>
      </c>
      <c r="D23" s="43" t="str">
        <f>IF(B23&lt;&gt;"",'Νέα ΦΣ'!H23 &amp; " -" &amp; 'Νέα ΦΣ'!M23 &amp; "W","")</f>
        <v/>
      </c>
      <c r="E23" s="44" t="str">
        <f>IF(B23&lt;&gt;"",'Νέα ΦΣ'!I23,"")</f>
        <v/>
      </c>
      <c r="F23" s="107"/>
      <c r="G23" s="48" t="str">
        <f>IF(C23&lt;&gt;"",ROUND('Γενικά Δεδομένα'!$I$15*F23,0),"")</f>
        <v/>
      </c>
    </row>
    <row r="24" spans="2:7" x14ac:dyDescent="0.3">
      <c r="B24" s="42" t="str">
        <f>IF('Συμβατικά ΦΣ'!B24&lt;&gt;"",'Συμβατικά ΦΣ'!B24,"")</f>
        <v/>
      </c>
      <c r="C24" s="43" t="str">
        <f>IF(B24&lt;&gt;"",'Νέα ΦΣ'!C24,"")</f>
        <v/>
      </c>
      <c r="D24" s="43" t="str">
        <f>IF(B24&lt;&gt;"",'Νέα ΦΣ'!H24 &amp; " -" &amp; 'Νέα ΦΣ'!M24 &amp; "W","")</f>
        <v/>
      </c>
      <c r="E24" s="44" t="str">
        <f>IF(B24&lt;&gt;"",'Νέα ΦΣ'!I24,"")</f>
        <v/>
      </c>
      <c r="F24" s="107"/>
      <c r="G24" s="48" t="str">
        <f>IF(C24&lt;&gt;"",ROUND('Γενικά Δεδομένα'!$I$15*F24,0),"")</f>
        <v/>
      </c>
    </row>
    <row r="25" spans="2:7" x14ac:dyDescent="0.3">
      <c r="B25" s="42" t="str">
        <f>IF('Συμβατικά ΦΣ'!B25&lt;&gt;"",'Συμβατικά ΦΣ'!B25,"")</f>
        <v/>
      </c>
      <c r="C25" s="43" t="str">
        <f>IF(B25&lt;&gt;"",'Νέα ΦΣ'!C25,"")</f>
        <v/>
      </c>
      <c r="D25" s="43" t="str">
        <f>IF(B25&lt;&gt;"",'Νέα ΦΣ'!H25 &amp; " -" &amp; 'Νέα ΦΣ'!M25 &amp; "W","")</f>
        <v/>
      </c>
      <c r="E25" s="44" t="str">
        <f>IF(B25&lt;&gt;"",'Νέα ΦΣ'!I25,"")</f>
        <v/>
      </c>
      <c r="F25" s="107"/>
      <c r="G25" s="48" t="str">
        <f>IF(C25&lt;&gt;"",ROUND('Γενικά Δεδομένα'!$I$15*F25,0),"")</f>
        <v/>
      </c>
    </row>
    <row r="26" spans="2:7" x14ac:dyDescent="0.3">
      <c r="B26" s="42" t="str">
        <f>IF('Συμβατικά ΦΣ'!B26&lt;&gt;"",'Συμβατικά ΦΣ'!B26,"")</f>
        <v/>
      </c>
      <c r="C26" s="43" t="str">
        <f>IF(B26&lt;&gt;"",'Νέα ΦΣ'!C26,"")</f>
        <v/>
      </c>
      <c r="D26" s="43" t="str">
        <f>IF(B26&lt;&gt;"",'Νέα ΦΣ'!H26 &amp; " -" &amp; 'Νέα ΦΣ'!M26 &amp; "W","")</f>
        <v/>
      </c>
      <c r="E26" s="44" t="str">
        <f>IF(B26&lt;&gt;"",'Νέα ΦΣ'!I26,"")</f>
        <v/>
      </c>
      <c r="F26" s="107"/>
      <c r="G26" s="48" t="str">
        <f>IF(C26&lt;&gt;"",ROUND('Γενικά Δεδομένα'!$I$15*F26,0),"")</f>
        <v/>
      </c>
    </row>
    <row r="27" spans="2:7" x14ac:dyDescent="0.3">
      <c r="B27" s="42" t="str">
        <f>IF('Συμβατικά ΦΣ'!B27&lt;&gt;"",'Συμβατικά ΦΣ'!B27,"")</f>
        <v/>
      </c>
      <c r="C27" s="43" t="str">
        <f>IF(B27&lt;&gt;"",'Νέα ΦΣ'!C27,"")</f>
        <v/>
      </c>
      <c r="D27" s="43" t="str">
        <f>IF(B27&lt;&gt;"",'Νέα ΦΣ'!H27 &amp; " -" &amp; 'Νέα ΦΣ'!M27 &amp; "W","")</f>
        <v/>
      </c>
      <c r="E27" s="44" t="str">
        <f>IF(B27&lt;&gt;"",'Νέα ΦΣ'!I27,"")</f>
        <v/>
      </c>
      <c r="F27" s="107"/>
      <c r="G27" s="48" t="str">
        <f>IF(C27&lt;&gt;"",ROUND('Γενικά Δεδομένα'!$I$15*F27,0),"")</f>
        <v/>
      </c>
    </row>
    <row r="28" spans="2:7" x14ac:dyDescent="0.3">
      <c r="B28" s="42" t="str">
        <f>IF('Συμβατικά ΦΣ'!B28&lt;&gt;"",'Συμβατικά ΦΣ'!B28,"")</f>
        <v/>
      </c>
      <c r="C28" s="43" t="str">
        <f>IF(B28&lt;&gt;"",'Νέα ΦΣ'!C28,"")</f>
        <v/>
      </c>
      <c r="D28" s="43" t="str">
        <f>IF(B28&lt;&gt;"",'Νέα ΦΣ'!H28 &amp; " -" &amp; 'Νέα ΦΣ'!M28 &amp; "W","")</f>
        <v/>
      </c>
      <c r="E28" s="44" t="str">
        <f>IF(B28&lt;&gt;"",'Νέα ΦΣ'!I28,"")</f>
        <v/>
      </c>
      <c r="F28" s="107"/>
      <c r="G28" s="48" t="str">
        <f>IF(C28&lt;&gt;"",ROUND('Γενικά Δεδομένα'!$I$15*F28,0),"")</f>
        <v/>
      </c>
    </row>
    <row r="29" spans="2:7" x14ac:dyDescent="0.3">
      <c r="B29" s="42" t="str">
        <f>IF('Συμβατικά ΦΣ'!B29&lt;&gt;"",'Συμβατικά ΦΣ'!B29,"")</f>
        <v/>
      </c>
      <c r="C29" s="43" t="str">
        <f>IF(B29&lt;&gt;"",'Νέα ΦΣ'!C29,"")</f>
        <v/>
      </c>
      <c r="D29" s="43" t="str">
        <f>IF(B29&lt;&gt;"",'Νέα ΦΣ'!H29 &amp; " -" &amp; 'Νέα ΦΣ'!M29 &amp; "W","")</f>
        <v/>
      </c>
      <c r="E29" s="44" t="str">
        <f>IF(B29&lt;&gt;"",'Νέα ΦΣ'!I29,"")</f>
        <v/>
      </c>
      <c r="F29" s="107"/>
      <c r="G29" s="48" t="str">
        <f>IF(C29&lt;&gt;"",ROUND('Γενικά Δεδομένα'!$I$15*F29,0),"")</f>
        <v/>
      </c>
    </row>
    <row r="30" spans="2:7" x14ac:dyDescent="0.3">
      <c r="B30" s="42" t="str">
        <f>IF('Συμβατικά ΦΣ'!B30&lt;&gt;"",'Συμβατικά ΦΣ'!B30,"")</f>
        <v/>
      </c>
      <c r="C30" s="43" t="str">
        <f>IF(B30&lt;&gt;"",'Νέα ΦΣ'!C30,"")</f>
        <v/>
      </c>
      <c r="D30" s="43" t="str">
        <f>IF(B30&lt;&gt;"",'Νέα ΦΣ'!H30 &amp; " -" &amp; 'Νέα ΦΣ'!M30 &amp; "W","")</f>
        <v/>
      </c>
      <c r="E30" s="44" t="str">
        <f>IF(B30&lt;&gt;"",'Νέα ΦΣ'!I30,"")</f>
        <v/>
      </c>
      <c r="F30" s="107"/>
      <c r="G30" s="48" t="str">
        <f>IF(C30&lt;&gt;"",ROUND('Γενικά Δεδομένα'!$I$15*F30,0),"")</f>
        <v/>
      </c>
    </row>
    <row r="31" spans="2:7" x14ac:dyDescent="0.3">
      <c r="B31" s="42" t="str">
        <f>IF('Συμβατικά ΦΣ'!B31&lt;&gt;"",'Συμβατικά ΦΣ'!B31,"")</f>
        <v/>
      </c>
      <c r="C31" s="43" t="str">
        <f>IF(B31&lt;&gt;"",'Νέα ΦΣ'!C31,"")</f>
        <v/>
      </c>
      <c r="D31" s="43" t="str">
        <f>IF(B31&lt;&gt;"",'Νέα ΦΣ'!H31 &amp; " -" &amp; 'Νέα ΦΣ'!M31 &amp; "W","")</f>
        <v/>
      </c>
      <c r="E31" s="44" t="str">
        <f>IF(B31&lt;&gt;"",'Νέα ΦΣ'!I31,"")</f>
        <v/>
      </c>
      <c r="F31" s="107"/>
      <c r="G31" s="48" t="str">
        <f>IF(C31&lt;&gt;"",ROUND('Γενικά Δεδομένα'!$I$15*F31,0),"")</f>
        <v/>
      </c>
    </row>
    <row r="32" spans="2:7" x14ac:dyDescent="0.3">
      <c r="B32" s="42" t="str">
        <f>IF('Συμβατικά ΦΣ'!B32&lt;&gt;"",'Συμβατικά ΦΣ'!B32,"")</f>
        <v/>
      </c>
      <c r="C32" s="43" t="str">
        <f>IF(B32&lt;&gt;"",'Νέα ΦΣ'!C32,"")</f>
        <v/>
      </c>
      <c r="D32" s="43" t="str">
        <f>IF(B32&lt;&gt;"",'Νέα ΦΣ'!H32 &amp; " -" &amp; 'Νέα ΦΣ'!M32 &amp; "W","")</f>
        <v/>
      </c>
      <c r="E32" s="44" t="str">
        <f>IF(B32&lt;&gt;"",'Νέα ΦΣ'!I32,"")</f>
        <v/>
      </c>
      <c r="F32" s="107"/>
      <c r="G32" s="48" t="str">
        <f>IF(C32&lt;&gt;"",ROUND('Γενικά Δεδομένα'!$I$15*F32,0),"")</f>
        <v/>
      </c>
    </row>
    <row r="33" spans="2:7" x14ac:dyDescent="0.3">
      <c r="B33" s="42" t="str">
        <f>IF('Συμβατικά ΦΣ'!B33&lt;&gt;"",'Συμβατικά ΦΣ'!B33,"")</f>
        <v/>
      </c>
      <c r="C33" s="43" t="str">
        <f>IF(B33&lt;&gt;"",'Νέα ΦΣ'!C33,"")</f>
        <v/>
      </c>
      <c r="D33" s="43" t="str">
        <f>IF(B33&lt;&gt;"",'Νέα ΦΣ'!H33 &amp; " -" &amp; 'Νέα ΦΣ'!M33 &amp; "W","")</f>
        <v/>
      </c>
      <c r="E33" s="44" t="str">
        <f>IF(B33&lt;&gt;"",'Νέα ΦΣ'!I33,"")</f>
        <v/>
      </c>
      <c r="F33" s="107"/>
      <c r="G33" s="48" t="str">
        <f>IF(C33&lt;&gt;"",ROUND('Γενικά Δεδομένα'!$I$15*F33,0),"")</f>
        <v/>
      </c>
    </row>
    <row r="34" spans="2:7" x14ac:dyDescent="0.3">
      <c r="B34" s="42" t="str">
        <f>IF('Συμβατικά ΦΣ'!B34&lt;&gt;"",'Συμβατικά ΦΣ'!B34,"")</f>
        <v/>
      </c>
      <c r="C34" s="43" t="str">
        <f>IF(B34&lt;&gt;"",'Νέα ΦΣ'!C34,"")</f>
        <v/>
      </c>
      <c r="D34" s="43" t="str">
        <f>IF(B34&lt;&gt;"",'Νέα ΦΣ'!H34 &amp; " -" &amp; 'Νέα ΦΣ'!M34 &amp; "W","")</f>
        <v/>
      </c>
      <c r="E34" s="44" t="str">
        <f>IF(B34&lt;&gt;"",'Νέα ΦΣ'!I34,"")</f>
        <v/>
      </c>
      <c r="F34" s="107"/>
      <c r="G34" s="48" t="str">
        <f>IF(C34&lt;&gt;"",ROUND('Γενικά Δεδομένα'!$I$15*F34,0),"")</f>
        <v/>
      </c>
    </row>
    <row r="35" spans="2:7" x14ac:dyDescent="0.3">
      <c r="B35" s="42" t="str">
        <f>IF('Συμβατικά ΦΣ'!B35&lt;&gt;"",'Συμβατικά ΦΣ'!B35,"")</f>
        <v/>
      </c>
      <c r="C35" s="43" t="str">
        <f>IF(B35&lt;&gt;"",'Νέα ΦΣ'!C35,"")</f>
        <v/>
      </c>
      <c r="D35" s="43" t="str">
        <f>IF(B35&lt;&gt;"",'Νέα ΦΣ'!H35 &amp; " -" &amp; 'Νέα ΦΣ'!M35 &amp; "W","")</f>
        <v/>
      </c>
      <c r="E35" s="44" t="str">
        <f>IF(B35&lt;&gt;"",'Νέα ΦΣ'!I35,"")</f>
        <v/>
      </c>
      <c r="F35" s="107"/>
      <c r="G35" s="48" t="str">
        <f>IF(C35&lt;&gt;"",ROUND('Γενικά Δεδομένα'!$I$15*F35,0),"")</f>
        <v/>
      </c>
    </row>
    <row r="36" spans="2:7" x14ac:dyDescent="0.3">
      <c r="B36" s="42" t="str">
        <f>IF('Συμβατικά ΦΣ'!B36&lt;&gt;"",'Συμβατικά ΦΣ'!B36,"")</f>
        <v/>
      </c>
      <c r="C36" s="43" t="str">
        <f>IF(B36&lt;&gt;"",'Νέα ΦΣ'!C36,"")</f>
        <v/>
      </c>
      <c r="D36" s="43" t="str">
        <f>IF(B36&lt;&gt;"",'Νέα ΦΣ'!H36 &amp; " -" &amp; 'Νέα ΦΣ'!M36 &amp; "W","")</f>
        <v/>
      </c>
      <c r="E36" s="44" t="str">
        <f>IF(B36&lt;&gt;"",'Νέα ΦΣ'!I36,"")</f>
        <v/>
      </c>
      <c r="F36" s="107"/>
      <c r="G36" s="48" t="str">
        <f>IF(C36&lt;&gt;"",ROUND('Γενικά Δεδομένα'!$I$15*F36,0),"")</f>
        <v/>
      </c>
    </row>
    <row r="37" spans="2:7" x14ac:dyDescent="0.3">
      <c r="B37" s="42" t="str">
        <f>IF('Συμβατικά ΦΣ'!B37&lt;&gt;"",'Συμβατικά ΦΣ'!B37,"")</f>
        <v/>
      </c>
      <c r="C37" s="43" t="str">
        <f>IF(B37&lt;&gt;"",'Νέα ΦΣ'!C37,"")</f>
        <v/>
      </c>
      <c r="D37" s="43" t="str">
        <f>IF(B37&lt;&gt;"",'Νέα ΦΣ'!H37 &amp; " -" &amp; 'Νέα ΦΣ'!M37 &amp; "W","")</f>
        <v/>
      </c>
      <c r="E37" s="44" t="str">
        <f>IF(B37&lt;&gt;"",'Νέα ΦΣ'!I37,"")</f>
        <v/>
      </c>
      <c r="F37" s="107"/>
      <c r="G37" s="48" t="str">
        <f>IF(C37&lt;&gt;"",ROUND('Γενικά Δεδομένα'!$I$15*F37,0),"")</f>
        <v/>
      </c>
    </row>
    <row r="38" spans="2:7" x14ac:dyDescent="0.3">
      <c r="B38" s="42" t="str">
        <f>IF('Συμβατικά ΦΣ'!B38&lt;&gt;"",'Συμβατικά ΦΣ'!B38,"")</f>
        <v/>
      </c>
      <c r="C38" s="43" t="str">
        <f>IF(B38&lt;&gt;"",'Νέα ΦΣ'!C38,"")</f>
        <v/>
      </c>
      <c r="D38" s="43" t="str">
        <f>IF(B38&lt;&gt;"",'Νέα ΦΣ'!H38 &amp; " -" &amp; 'Νέα ΦΣ'!M38 &amp; "W","")</f>
        <v/>
      </c>
      <c r="E38" s="44" t="str">
        <f>IF(B38&lt;&gt;"",'Νέα ΦΣ'!I38,"")</f>
        <v/>
      </c>
      <c r="F38" s="107"/>
      <c r="G38" s="48" t="str">
        <f>IF(C38&lt;&gt;"",ROUND('Γενικά Δεδομένα'!$I$15*F38,0),"")</f>
        <v/>
      </c>
    </row>
    <row r="39" spans="2:7" x14ac:dyDescent="0.3">
      <c r="B39" s="42" t="str">
        <f>IF('Συμβατικά ΦΣ'!B39&lt;&gt;"",'Συμβατικά ΦΣ'!B39,"")</f>
        <v/>
      </c>
      <c r="C39" s="43" t="str">
        <f>IF(B39&lt;&gt;"",'Νέα ΦΣ'!C39,"")</f>
        <v/>
      </c>
      <c r="D39" s="43" t="str">
        <f>IF(B39&lt;&gt;"",'Νέα ΦΣ'!H39 &amp; " -" &amp; 'Νέα ΦΣ'!M39 &amp; "W","")</f>
        <v/>
      </c>
      <c r="E39" s="44" t="str">
        <f>IF(B39&lt;&gt;"",'Νέα ΦΣ'!I39,"")</f>
        <v/>
      </c>
      <c r="F39" s="107"/>
      <c r="G39" s="48" t="str">
        <f>IF(C39&lt;&gt;"",ROUND('Γενικά Δεδομένα'!$I$15*F39,0),"")</f>
        <v/>
      </c>
    </row>
    <row r="40" spans="2:7" x14ac:dyDescent="0.3">
      <c r="B40" s="42" t="str">
        <f>IF('Συμβατικά ΦΣ'!B40&lt;&gt;"",'Συμβατικά ΦΣ'!B40,"")</f>
        <v/>
      </c>
      <c r="C40" s="43" t="str">
        <f>IF(B40&lt;&gt;"",'Νέα ΦΣ'!C40,"")</f>
        <v/>
      </c>
      <c r="D40" s="43" t="str">
        <f>IF(B40&lt;&gt;"",'Νέα ΦΣ'!H40 &amp; " -" &amp; 'Νέα ΦΣ'!M40 &amp; "W","")</f>
        <v/>
      </c>
      <c r="E40" s="44" t="str">
        <f>IF(B40&lt;&gt;"",'Νέα ΦΣ'!I40,"")</f>
        <v/>
      </c>
      <c r="F40" s="107"/>
      <c r="G40" s="48" t="str">
        <f>IF(C40&lt;&gt;"",ROUND('Γενικά Δεδομένα'!$I$15*F40,0),"")</f>
        <v/>
      </c>
    </row>
    <row r="41" spans="2:7" x14ac:dyDescent="0.3">
      <c r="B41" s="42" t="str">
        <f>IF('Συμβατικά ΦΣ'!B41&lt;&gt;"",'Συμβατικά ΦΣ'!B41,"")</f>
        <v/>
      </c>
      <c r="C41" s="43" t="str">
        <f>IF(B41&lt;&gt;"",'Νέα ΦΣ'!C41,"")</f>
        <v/>
      </c>
      <c r="D41" s="43" t="str">
        <f>IF(B41&lt;&gt;"",'Νέα ΦΣ'!H41 &amp; " -" &amp; 'Νέα ΦΣ'!M41 &amp; "W","")</f>
        <v/>
      </c>
      <c r="E41" s="44" t="str">
        <f>IF(B41&lt;&gt;"",'Νέα ΦΣ'!I41,"")</f>
        <v/>
      </c>
      <c r="F41" s="107"/>
      <c r="G41" s="48" t="str">
        <f>IF(C41&lt;&gt;"",ROUND('Γενικά Δεδομένα'!$I$15*F41,0),"")</f>
        <v/>
      </c>
    </row>
    <row r="42" spans="2:7" x14ac:dyDescent="0.3">
      <c r="B42" s="42" t="str">
        <f>IF('Συμβατικά ΦΣ'!B42&lt;&gt;"",'Συμβατικά ΦΣ'!B42,"")</f>
        <v/>
      </c>
      <c r="C42" s="43" t="str">
        <f>IF(B42&lt;&gt;"",'Νέα ΦΣ'!C42,"")</f>
        <v/>
      </c>
      <c r="D42" s="43" t="str">
        <f>IF(B42&lt;&gt;"",'Νέα ΦΣ'!H42 &amp; " -" &amp; 'Νέα ΦΣ'!M42 &amp; "W","")</f>
        <v/>
      </c>
      <c r="E42" s="44" t="str">
        <f>IF(B42&lt;&gt;"",'Νέα ΦΣ'!I42,"")</f>
        <v/>
      </c>
      <c r="F42" s="107"/>
      <c r="G42" s="48" t="str">
        <f>IF(C42&lt;&gt;"",ROUND('Γενικά Δεδομένα'!$I$15*F42,0),"")</f>
        <v/>
      </c>
    </row>
    <row r="43" spans="2:7" x14ac:dyDescent="0.3">
      <c r="B43" s="42" t="str">
        <f>IF('Συμβατικά ΦΣ'!B43&lt;&gt;"",'Συμβατικά ΦΣ'!B43,"")</f>
        <v/>
      </c>
      <c r="C43" s="43" t="str">
        <f>IF(B43&lt;&gt;"",'Νέα ΦΣ'!C43,"")</f>
        <v/>
      </c>
      <c r="D43" s="43" t="str">
        <f>IF(B43&lt;&gt;"",'Νέα ΦΣ'!H43 &amp; " -" &amp; 'Νέα ΦΣ'!M43 &amp; "W","")</f>
        <v/>
      </c>
      <c r="E43" s="44" t="str">
        <f>IF(B43&lt;&gt;"",'Νέα ΦΣ'!I43,"")</f>
        <v/>
      </c>
      <c r="F43" s="107"/>
      <c r="G43" s="48" t="str">
        <f>IF(C43&lt;&gt;"",ROUND('Γενικά Δεδομένα'!$I$15*F43,0),"")</f>
        <v/>
      </c>
    </row>
    <row r="44" spans="2:7" x14ac:dyDescent="0.3">
      <c r="B44" s="42" t="str">
        <f>IF('Συμβατικά ΦΣ'!B44&lt;&gt;"",'Συμβατικά ΦΣ'!B44,"")</f>
        <v/>
      </c>
      <c r="C44" s="43" t="str">
        <f>IF(B44&lt;&gt;"",'Νέα ΦΣ'!C44,"")</f>
        <v/>
      </c>
      <c r="D44" s="43" t="str">
        <f>IF(B44&lt;&gt;"",'Νέα ΦΣ'!H44 &amp; " -" &amp; 'Νέα ΦΣ'!M44 &amp; "W","")</f>
        <v/>
      </c>
      <c r="E44" s="44" t="str">
        <f>IF(B44&lt;&gt;"",'Νέα ΦΣ'!I44,"")</f>
        <v/>
      </c>
      <c r="F44" s="107"/>
      <c r="G44" s="48" t="str">
        <f>IF(C44&lt;&gt;"",ROUND('Γενικά Δεδομένα'!$I$15*F44,0),"")</f>
        <v/>
      </c>
    </row>
    <row r="45" spans="2:7" x14ac:dyDescent="0.3">
      <c r="B45" s="42" t="str">
        <f>IF('Συμβατικά ΦΣ'!B45&lt;&gt;"",'Συμβατικά ΦΣ'!B45,"")</f>
        <v/>
      </c>
      <c r="C45" s="43" t="str">
        <f>IF(B45&lt;&gt;"",'Νέα ΦΣ'!C45,"")</f>
        <v/>
      </c>
      <c r="D45" s="43" t="str">
        <f>IF(B45&lt;&gt;"",'Νέα ΦΣ'!H45 &amp; " -" &amp; 'Νέα ΦΣ'!M45 &amp; "W","")</f>
        <v/>
      </c>
      <c r="E45" s="44" t="str">
        <f>IF(B45&lt;&gt;"",'Νέα ΦΣ'!I45,"")</f>
        <v/>
      </c>
      <c r="F45" s="107"/>
      <c r="G45" s="48" t="str">
        <f>IF(C45&lt;&gt;"",ROUND('Γενικά Δεδομένα'!$I$15*F45,0),"")</f>
        <v/>
      </c>
    </row>
    <row r="46" spans="2:7" x14ac:dyDescent="0.3">
      <c r="B46" s="42" t="str">
        <f>IF('Συμβατικά ΦΣ'!B46&lt;&gt;"",'Συμβατικά ΦΣ'!B46,"")</f>
        <v/>
      </c>
      <c r="C46" s="43" t="str">
        <f>IF(B46&lt;&gt;"",'Νέα ΦΣ'!C46,"")</f>
        <v/>
      </c>
      <c r="D46" s="43" t="str">
        <f>IF(B46&lt;&gt;"",'Νέα ΦΣ'!H46 &amp; " -" &amp; 'Νέα ΦΣ'!M46 &amp; "W","")</f>
        <v/>
      </c>
      <c r="E46" s="44" t="str">
        <f>IF(B46&lt;&gt;"",'Νέα ΦΣ'!I46,"")</f>
        <v/>
      </c>
      <c r="F46" s="107"/>
      <c r="G46" s="48" t="str">
        <f>IF(C46&lt;&gt;"",ROUND('Γενικά Δεδομένα'!$I$15*F46,0),"")</f>
        <v/>
      </c>
    </row>
    <row r="47" spans="2:7" x14ac:dyDescent="0.3">
      <c r="B47" s="42" t="str">
        <f>IF('Συμβατικά ΦΣ'!B47&lt;&gt;"",'Συμβατικά ΦΣ'!B47,"")</f>
        <v/>
      </c>
      <c r="C47" s="43" t="str">
        <f>IF(B47&lt;&gt;"",'Νέα ΦΣ'!C47,"")</f>
        <v/>
      </c>
      <c r="D47" s="43" t="str">
        <f>IF(B47&lt;&gt;"",'Νέα ΦΣ'!H47 &amp; " -" &amp; 'Νέα ΦΣ'!M47 &amp; "W","")</f>
        <v/>
      </c>
      <c r="E47" s="44" t="str">
        <f>IF(B47&lt;&gt;"",'Νέα ΦΣ'!I47,"")</f>
        <v/>
      </c>
      <c r="F47" s="107"/>
      <c r="G47" s="48" t="str">
        <f>IF(C47&lt;&gt;"",ROUND('Γενικά Δεδομένα'!$I$15*F47,0),"")</f>
        <v/>
      </c>
    </row>
    <row r="48" spans="2:7" x14ac:dyDescent="0.3">
      <c r="B48" s="42" t="str">
        <f>IF('Συμβατικά ΦΣ'!B48&lt;&gt;"",'Συμβατικά ΦΣ'!B48,"")</f>
        <v/>
      </c>
      <c r="C48" s="43" t="str">
        <f>IF(B48&lt;&gt;"",'Νέα ΦΣ'!C48,"")</f>
        <v/>
      </c>
      <c r="D48" s="43" t="str">
        <f>IF(B48&lt;&gt;"",'Νέα ΦΣ'!H48 &amp; " -" &amp; 'Νέα ΦΣ'!M48 &amp; "W","")</f>
        <v/>
      </c>
      <c r="E48" s="44" t="str">
        <f>IF(B48&lt;&gt;"",'Νέα ΦΣ'!I48,"")</f>
        <v/>
      </c>
      <c r="F48" s="107"/>
      <c r="G48" s="48" t="str">
        <f>IF(C48&lt;&gt;"",ROUND('Γενικά Δεδομένα'!$I$15*F48,0),"")</f>
        <v/>
      </c>
    </row>
    <row r="49" spans="2:7" x14ac:dyDescent="0.3">
      <c r="B49" s="42" t="str">
        <f>IF('Συμβατικά ΦΣ'!B49&lt;&gt;"",'Συμβατικά ΦΣ'!B49,"")</f>
        <v/>
      </c>
      <c r="C49" s="43" t="str">
        <f>IF(B49&lt;&gt;"",'Νέα ΦΣ'!C49,"")</f>
        <v/>
      </c>
      <c r="D49" s="43" t="str">
        <f>IF(B49&lt;&gt;"",'Νέα ΦΣ'!H49 &amp; " -" &amp; 'Νέα ΦΣ'!M49 &amp; "W","")</f>
        <v/>
      </c>
      <c r="E49" s="44" t="str">
        <f>IF(B49&lt;&gt;"",'Νέα ΦΣ'!I49,"")</f>
        <v/>
      </c>
      <c r="F49" s="107"/>
      <c r="G49" s="48" t="str">
        <f>IF(C49&lt;&gt;"",ROUND('Γενικά Δεδομένα'!$I$15*F49,0),"")</f>
        <v/>
      </c>
    </row>
    <row r="50" spans="2:7" x14ac:dyDescent="0.3">
      <c r="B50" s="42" t="str">
        <f>IF('Συμβατικά ΦΣ'!B50&lt;&gt;"",'Συμβατικά ΦΣ'!B50,"")</f>
        <v/>
      </c>
      <c r="C50" s="43" t="str">
        <f>IF(B50&lt;&gt;"",'Νέα ΦΣ'!C50,"")</f>
        <v/>
      </c>
      <c r="D50" s="43" t="str">
        <f>IF(B50&lt;&gt;"",'Νέα ΦΣ'!H50 &amp; " -" &amp; 'Νέα ΦΣ'!M50 &amp; "W","")</f>
        <v/>
      </c>
      <c r="E50" s="44" t="str">
        <f>IF(B50&lt;&gt;"",'Νέα ΦΣ'!I50,"")</f>
        <v/>
      </c>
      <c r="F50" s="107"/>
      <c r="G50" s="48" t="str">
        <f>IF(C50&lt;&gt;"",ROUND('Γενικά Δεδομένα'!$I$15*F50,0),"")</f>
        <v/>
      </c>
    </row>
    <row r="51" spans="2:7" x14ac:dyDescent="0.3">
      <c r="B51" s="42" t="str">
        <f>IF('Συμβατικά ΦΣ'!B51&lt;&gt;"",'Συμβατικά ΦΣ'!B51,"")</f>
        <v/>
      </c>
      <c r="C51" s="43" t="str">
        <f>IF(B51&lt;&gt;"",'Νέα ΦΣ'!C51,"")</f>
        <v/>
      </c>
      <c r="D51" s="43" t="str">
        <f>IF(B51&lt;&gt;"",'Νέα ΦΣ'!H51 &amp; " -" &amp; 'Νέα ΦΣ'!M51 &amp; "W","")</f>
        <v/>
      </c>
      <c r="E51" s="44" t="str">
        <f>IF(B51&lt;&gt;"",'Νέα ΦΣ'!I51,"")</f>
        <v/>
      </c>
      <c r="F51" s="107"/>
      <c r="G51" s="48" t="str">
        <f>IF(C51&lt;&gt;"",ROUND('Γενικά Δεδομένα'!$I$15*F51,0),"")</f>
        <v/>
      </c>
    </row>
    <row r="52" spans="2:7" x14ac:dyDescent="0.3">
      <c r="B52" s="42" t="str">
        <f>IF('Συμβατικά ΦΣ'!B52&lt;&gt;"",'Συμβατικά ΦΣ'!B52,"")</f>
        <v/>
      </c>
      <c r="C52" s="43" t="str">
        <f>IF(B52&lt;&gt;"",'Νέα ΦΣ'!C52,"")</f>
        <v/>
      </c>
      <c r="D52" s="43" t="str">
        <f>IF(B52&lt;&gt;"",'Νέα ΦΣ'!H52 &amp; " -" &amp; 'Νέα ΦΣ'!M52 &amp; "W","")</f>
        <v/>
      </c>
      <c r="E52" s="44" t="str">
        <f>IF(B52&lt;&gt;"",'Νέα ΦΣ'!I52,"")</f>
        <v/>
      </c>
      <c r="F52" s="107"/>
      <c r="G52" s="48" t="str">
        <f>IF(C52&lt;&gt;"",ROUND('Γενικά Δεδομένα'!$I$15*F52,0),"")</f>
        <v/>
      </c>
    </row>
    <row r="53" spans="2:7" x14ac:dyDescent="0.3">
      <c r="B53" s="42" t="str">
        <f>IF('Συμβατικά ΦΣ'!B53&lt;&gt;"",'Συμβατικά ΦΣ'!B53,"")</f>
        <v/>
      </c>
      <c r="C53" s="43" t="str">
        <f>IF(B53&lt;&gt;"",'Νέα ΦΣ'!C53,"")</f>
        <v/>
      </c>
      <c r="D53" s="43" t="str">
        <f>IF(B53&lt;&gt;"",'Νέα ΦΣ'!H53 &amp; " -" &amp; 'Νέα ΦΣ'!M53 &amp; "W","")</f>
        <v/>
      </c>
      <c r="E53" s="44" t="str">
        <f>IF(B53&lt;&gt;"",'Νέα ΦΣ'!I53,"")</f>
        <v/>
      </c>
      <c r="F53" s="107"/>
      <c r="G53" s="48" t="str">
        <f>IF(C53&lt;&gt;"",ROUND('Γενικά Δεδομένα'!$I$15*F53,0),"")</f>
        <v/>
      </c>
    </row>
    <row r="54" spans="2:7" x14ac:dyDescent="0.3">
      <c r="B54" s="42" t="str">
        <f>IF('Συμβατικά ΦΣ'!B54&lt;&gt;"",'Συμβατικά ΦΣ'!B54,"")</f>
        <v/>
      </c>
      <c r="C54" s="43" t="str">
        <f>IF(B54&lt;&gt;"",'Νέα ΦΣ'!C54,"")</f>
        <v/>
      </c>
      <c r="D54" s="43" t="str">
        <f>IF(B54&lt;&gt;"",'Νέα ΦΣ'!H54 &amp; " -" &amp; 'Νέα ΦΣ'!M54 &amp; "W","")</f>
        <v/>
      </c>
      <c r="E54" s="44" t="str">
        <f>IF(B54&lt;&gt;"",'Νέα ΦΣ'!I54,"")</f>
        <v/>
      </c>
      <c r="F54" s="107"/>
      <c r="G54" s="48" t="str">
        <f>IF(C54&lt;&gt;"",ROUND('Γενικά Δεδομένα'!$I$15*F54,0),"")</f>
        <v/>
      </c>
    </row>
    <row r="55" spans="2:7" x14ac:dyDescent="0.3">
      <c r="B55" s="42" t="str">
        <f>IF('Συμβατικά ΦΣ'!B55&lt;&gt;"",'Συμβατικά ΦΣ'!B55,"")</f>
        <v/>
      </c>
      <c r="C55" s="43" t="str">
        <f>IF(B55&lt;&gt;"",'Νέα ΦΣ'!C55,"")</f>
        <v/>
      </c>
      <c r="D55" s="43" t="str">
        <f>IF(B55&lt;&gt;"",'Νέα ΦΣ'!H55 &amp; " -" &amp; 'Νέα ΦΣ'!M55 &amp; "W","")</f>
        <v/>
      </c>
      <c r="E55" s="44" t="str">
        <f>IF(B55&lt;&gt;"",'Νέα ΦΣ'!I55,"")</f>
        <v/>
      </c>
      <c r="F55" s="107"/>
      <c r="G55" s="48" t="str">
        <f>IF(C55&lt;&gt;"",ROUND('Γενικά Δεδομένα'!$I$15*F55,0),"")</f>
        <v/>
      </c>
    </row>
    <row r="56" spans="2:7" x14ac:dyDescent="0.3">
      <c r="B56" s="42" t="str">
        <f>IF('Συμβατικά ΦΣ'!B56&lt;&gt;"",'Συμβατικά ΦΣ'!B56,"")</f>
        <v/>
      </c>
      <c r="C56" s="43" t="str">
        <f>IF(B56&lt;&gt;"",'Νέα ΦΣ'!C56,"")</f>
        <v/>
      </c>
      <c r="D56" s="43" t="str">
        <f>IF(B56&lt;&gt;"",'Νέα ΦΣ'!H56 &amp; " -" &amp; 'Νέα ΦΣ'!M56 &amp; "W","")</f>
        <v/>
      </c>
      <c r="E56" s="44" t="str">
        <f>IF(B56&lt;&gt;"",'Νέα ΦΣ'!I56,"")</f>
        <v/>
      </c>
      <c r="F56" s="107"/>
      <c r="G56" s="48" t="str">
        <f>IF(C56&lt;&gt;"",ROUND('Γενικά Δεδομένα'!$I$15*F56,0),"")</f>
        <v/>
      </c>
    </row>
    <row r="57" spans="2:7" x14ac:dyDescent="0.3">
      <c r="B57" s="42" t="str">
        <f>IF('Συμβατικά ΦΣ'!B57&lt;&gt;"",'Συμβατικά ΦΣ'!B57,"")</f>
        <v/>
      </c>
      <c r="C57" s="43" t="str">
        <f>IF(B57&lt;&gt;"",'Νέα ΦΣ'!C57,"")</f>
        <v/>
      </c>
      <c r="D57" s="43" t="str">
        <f>IF(B57&lt;&gt;"",'Νέα ΦΣ'!H57 &amp; " -" &amp; 'Νέα ΦΣ'!M57 &amp; "W","")</f>
        <v/>
      </c>
      <c r="E57" s="44" t="str">
        <f>IF(B57&lt;&gt;"",'Νέα ΦΣ'!I57,"")</f>
        <v/>
      </c>
      <c r="F57" s="107"/>
      <c r="G57" s="48" t="str">
        <f>IF(C57&lt;&gt;"",ROUND('Γενικά Δεδομένα'!$I$15*F57,0),"")</f>
        <v/>
      </c>
    </row>
    <row r="58" spans="2:7" x14ac:dyDescent="0.3">
      <c r="B58" s="42" t="str">
        <f>IF('Συμβατικά ΦΣ'!B58&lt;&gt;"",'Συμβατικά ΦΣ'!B58,"")</f>
        <v/>
      </c>
      <c r="C58" s="43" t="str">
        <f>IF(B58&lt;&gt;"",'Νέα ΦΣ'!C58,"")</f>
        <v/>
      </c>
      <c r="D58" s="43" t="str">
        <f>IF(B58&lt;&gt;"",'Νέα ΦΣ'!H58 &amp; " -" &amp; 'Νέα ΦΣ'!M58 &amp; "W","")</f>
        <v/>
      </c>
      <c r="E58" s="44" t="str">
        <f>IF(B58&lt;&gt;"",'Νέα ΦΣ'!I58,"")</f>
        <v/>
      </c>
      <c r="F58" s="107"/>
      <c r="G58" s="48" t="str">
        <f>IF(C58&lt;&gt;"",ROUND('Γενικά Δεδομένα'!$I$15*F58,0),"")</f>
        <v/>
      </c>
    </row>
    <row r="59" spans="2:7" x14ac:dyDescent="0.3">
      <c r="B59" s="42" t="str">
        <f>IF('Συμβατικά ΦΣ'!B59&lt;&gt;"",'Συμβατικά ΦΣ'!B59,"")</f>
        <v/>
      </c>
      <c r="C59" s="43" t="str">
        <f>IF(B59&lt;&gt;"",'Νέα ΦΣ'!C59,"")</f>
        <v/>
      </c>
      <c r="D59" s="43" t="str">
        <f>IF(B59&lt;&gt;"",'Νέα ΦΣ'!H59 &amp; " -" &amp; 'Νέα ΦΣ'!M59 &amp; "W","")</f>
        <v/>
      </c>
      <c r="E59" s="44" t="str">
        <f>IF(B59&lt;&gt;"",'Νέα ΦΣ'!I59,"")</f>
        <v/>
      </c>
      <c r="F59" s="107"/>
      <c r="G59" s="48" t="str">
        <f>IF(C59&lt;&gt;"",ROUND('Γενικά Δεδομένα'!$I$15*F59,0),"")</f>
        <v/>
      </c>
    </row>
    <row r="60" spans="2:7" x14ac:dyDescent="0.3">
      <c r="B60" s="42" t="str">
        <f>IF('Συμβατικά ΦΣ'!B60&lt;&gt;"",'Συμβατικά ΦΣ'!B60,"")</f>
        <v/>
      </c>
      <c r="C60" s="43" t="str">
        <f>IF(B60&lt;&gt;"",'Νέα ΦΣ'!C60,"")</f>
        <v/>
      </c>
      <c r="D60" s="43" t="str">
        <f>IF(B60&lt;&gt;"",'Νέα ΦΣ'!H60 &amp; " -" &amp; 'Νέα ΦΣ'!M60 &amp; "W","")</f>
        <v/>
      </c>
      <c r="E60" s="44" t="str">
        <f>IF(B60&lt;&gt;"",'Νέα ΦΣ'!I60,"")</f>
        <v/>
      </c>
      <c r="F60" s="107"/>
      <c r="G60" s="48" t="str">
        <f>IF(C60&lt;&gt;"",ROUND('Γενικά Δεδομένα'!$I$15*F60,0),"")</f>
        <v/>
      </c>
    </row>
    <row r="61" spans="2:7" x14ac:dyDescent="0.3">
      <c r="B61" s="42" t="str">
        <f>IF('Συμβατικά ΦΣ'!B61&lt;&gt;"",'Συμβατικά ΦΣ'!B61,"")</f>
        <v/>
      </c>
      <c r="C61" s="43" t="str">
        <f>IF(B61&lt;&gt;"",'Νέα ΦΣ'!C61,"")</f>
        <v/>
      </c>
      <c r="D61" s="43" t="str">
        <f>IF(B61&lt;&gt;"",'Νέα ΦΣ'!H61 &amp; " -" &amp; 'Νέα ΦΣ'!M61 &amp; "W","")</f>
        <v/>
      </c>
      <c r="E61" s="44" t="str">
        <f>IF(B61&lt;&gt;"",'Νέα ΦΣ'!I61,"")</f>
        <v/>
      </c>
      <c r="F61" s="107"/>
      <c r="G61" s="48" t="str">
        <f>IF(C61&lt;&gt;"",ROUND('Γενικά Δεδομένα'!$I$15*F61,0),"")</f>
        <v/>
      </c>
    </row>
    <row r="62" spans="2:7" x14ac:dyDescent="0.3">
      <c r="B62" s="42" t="str">
        <f>IF('Συμβατικά ΦΣ'!B62&lt;&gt;"",'Συμβατικά ΦΣ'!B62,"")</f>
        <v/>
      </c>
      <c r="C62" s="43" t="str">
        <f>IF(B62&lt;&gt;"",'Νέα ΦΣ'!C62,"")</f>
        <v/>
      </c>
      <c r="D62" s="43" t="str">
        <f>IF(B62&lt;&gt;"",'Νέα ΦΣ'!H62 &amp; " -" &amp; 'Νέα ΦΣ'!M62 &amp; "W","")</f>
        <v/>
      </c>
      <c r="E62" s="44" t="str">
        <f>IF(B62&lt;&gt;"",'Νέα ΦΣ'!I62,"")</f>
        <v/>
      </c>
      <c r="F62" s="107"/>
      <c r="G62" s="48" t="str">
        <f>IF(C62&lt;&gt;"",ROUND('Γενικά Δεδομένα'!$I$15*F62,0),"")</f>
        <v/>
      </c>
    </row>
    <row r="63" spans="2:7" x14ac:dyDescent="0.3">
      <c r="B63" s="42" t="str">
        <f>IF('Συμβατικά ΦΣ'!B63&lt;&gt;"",'Συμβατικά ΦΣ'!B63,"")</f>
        <v/>
      </c>
      <c r="C63" s="43" t="str">
        <f>IF(B63&lt;&gt;"",'Νέα ΦΣ'!C63,"")</f>
        <v/>
      </c>
      <c r="D63" s="43" t="str">
        <f>IF(B63&lt;&gt;"",'Νέα ΦΣ'!H63 &amp; " -" &amp; 'Νέα ΦΣ'!M63 &amp; "W","")</f>
        <v/>
      </c>
      <c r="E63" s="44" t="str">
        <f>IF(B63&lt;&gt;"",'Νέα ΦΣ'!I63,"")</f>
        <v/>
      </c>
      <c r="F63" s="107"/>
      <c r="G63" s="48" t="str">
        <f>IF(C63&lt;&gt;"",ROUND('Γενικά Δεδομένα'!$I$15*F63,0),"")</f>
        <v/>
      </c>
    </row>
    <row r="64" spans="2:7" x14ac:dyDescent="0.3">
      <c r="B64" s="42" t="str">
        <f>IF('Συμβατικά ΦΣ'!B64&lt;&gt;"",'Συμβατικά ΦΣ'!B64,"")</f>
        <v/>
      </c>
      <c r="C64" s="43" t="str">
        <f>IF(B64&lt;&gt;"",'Νέα ΦΣ'!C64,"")</f>
        <v/>
      </c>
      <c r="D64" s="43" t="str">
        <f>IF(B64&lt;&gt;"",'Νέα ΦΣ'!H64 &amp; " -" &amp; 'Νέα ΦΣ'!M64 &amp; "W","")</f>
        <v/>
      </c>
      <c r="E64" s="44" t="str">
        <f>IF(B64&lt;&gt;"",'Νέα ΦΣ'!I64,"")</f>
        <v/>
      </c>
      <c r="F64" s="107"/>
      <c r="G64" s="48" t="str">
        <f>IF(C64&lt;&gt;"",ROUND('Γενικά Δεδομένα'!$I$15*F64,0),"")</f>
        <v/>
      </c>
    </row>
    <row r="65" spans="2:7" x14ac:dyDescent="0.3">
      <c r="B65" s="42" t="str">
        <f>IF('Συμβατικά ΦΣ'!B65&lt;&gt;"",'Συμβατικά ΦΣ'!B65,"")</f>
        <v/>
      </c>
      <c r="C65" s="43" t="str">
        <f>IF(B65&lt;&gt;"",'Νέα ΦΣ'!C65,"")</f>
        <v/>
      </c>
      <c r="D65" s="43" t="str">
        <f>IF(B65&lt;&gt;"",'Νέα ΦΣ'!H65 &amp; " -" &amp; 'Νέα ΦΣ'!M65 &amp; "W","")</f>
        <v/>
      </c>
      <c r="E65" s="44" t="str">
        <f>IF(B65&lt;&gt;"",'Νέα ΦΣ'!I65,"")</f>
        <v/>
      </c>
      <c r="F65" s="107"/>
      <c r="G65" s="48" t="str">
        <f>IF(C65&lt;&gt;"",ROUND('Γενικά Δεδομένα'!$I$15*F65,0),"")</f>
        <v/>
      </c>
    </row>
    <row r="66" spans="2:7" x14ac:dyDescent="0.3">
      <c r="B66" s="42" t="str">
        <f>IF('Συμβατικά ΦΣ'!B66&lt;&gt;"",'Συμβατικά ΦΣ'!B66,"")</f>
        <v/>
      </c>
      <c r="C66" s="43" t="str">
        <f>IF(B66&lt;&gt;"",'Νέα ΦΣ'!C66,"")</f>
        <v/>
      </c>
      <c r="D66" s="43" t="str">
        <f>IF(B66&lt;&gt;"",'Νέα ΦΣ'!H66 &amp; " -" &amp; 'Νέα ΦΣ'!M66 &amp; "W","")</f>
        <v/>
      </c>
      <c r="E66" s="44" t="str">
        <f>IF(B66&lt;&gt;"",'Νέα ΦΣ'!I66,"")</f>
        <v/>
      </c>
      <c r="F66" s="107"/>
      <c r="G66" s="48" t="str">
        <f>IF(C66&lt;&gt;"",ROUND('Γενικά Δεδομένα'!$I$15*F66,0),"")</f>
        <v/>
      </c>
    </row>
    <row r="67" spans="2:7" x14ac:dyDescent="0.3">
      <c r="B67" s="42" t="str">
        <f>IF('Συμβατικά ΦΣ'!B67&lt;&gt;"",'Συμβατικά ΦΣ'!B67,"")</f>
        <v/>
      </c>
      <c r="C67" s="43" t="str">
        <f>IF(B67&lt;&gt;"",'Νέα ΦΣ'!C67,"")</f>
        <v/>
      </c>
      <c r="D67" s="43" t="str">
        <f>IF(B67&lt;&gt;"",'Νέα ΦΣ'!H67 &amp; " -" &amp; 'Νέα ΦΣ'!M67 &amp; "W","")</f>
        <v/>
      </c>
      <c r="E67" s="44" t="str">
        <f>IF(B67&lt;&gt;"",'Νέα ΦΣ'!I67,"")</f>
        <v/>
      </c>
      <c r="F67" s="107"/>
      <c r="G67" s="48" t="str">
        <f>IF(C67&lt;&gt;"",ROUND('Γενικά Δεδομένα'!$I$15*F67,0),"")</f>
        <v/>
      </c>
    </row>
    <row r="68" spans="2:7" x14ac:dyDescent="0.3">
      <c r="B68" s="42" t="str">
        <f>IF('Συμβατικά ΦΣ'!B68&lt;&gt;"",'Συμβατικά ΦΣ'!B68,"")</f>
        <v/>
      </c>
      <c r="C68" s="43" t="str">
        <f>IF(B68&lt;&gt;"",'Νέα ΦΣ'!C68,"")</f>
        <v/>
      </c>
      <c r="D68" s="43" t="str">
        <f>IF(B68&lt;&gt;"",'Νέα ΦΣ'!H68 &amp; " -" &amp; 'Νέα ΦΣ'!M68 &amp; "W","")</f>
        <v/>
      </c>
      <c r="E68" s="44" t="str">
        <f>IF(B68&lt;&gt;"",'Νέα ΦΣ'!I68,"")</f>
        <v/>
      </c>
      <c r="F68" s="107"/>
      <c r="G68" s="48" t="str">
        <f>IF(C68&lt;&gt;"",ROUND('Γενικά Δεδομένα'!$I$15*F68,0),"")</f>
        <v/>
      </c>
    </row>
    <row r="69" spans="2:7" x14ac:dyDescent="0.3">
      <c r="B69" s="42" t="str">
        <f>IF('Συμβατικά ΦΣ'!B69&lt;&gt;"",'Συμβατικά ΦΣ'!B69,"")</f>
        <v/>
      </c>
      <c r="C69" s="43" t="str">
        <f>IF(B69&lt;&gt;"",'Νέα ΦΣ'!C69,"")</f>
        <v/>
      </c>
      <c r="D69" s="43" t="str">
        <f>IF(B69&lt;&gt;"",'Νέα ΦΣ'!H69 &amp; " -" &amp; 'Νέα ΦΣ'!M69 &amp; "W","")</f>
        <v/>
      </c>
      <c r="E69" s="44" t="str">
        <f>IF(B69&lt;&gt;"",'Νέα ΦΣ'!I69,"")</f>
        <v/>
      </c>
      <c r="F69" s="107"/>
      <c r="G69" s="48" t="str">
        <f>IF(C69&lt;&gt;"",ROUND('Γενικά Δεδομένα'!$I$15*F69,0),"")</f>
        <v/>
      </c>
    </row>
    <row r="70" spans="2:7" x14ac:dyDescent="0.3">
      <c r="B70" s="42" t="str">
        <f>IF('Συμβατικά ΦΣ'!B70&lt;&gt;"",'Συμβατικά ΦΣ'!B70,"")</f>
        <v/>
      </c>
      <c r="C70" s="43" t="str">
        <f>IF(B70&lt;&gt;"",'Νέα ΦΣ'!C70,"")</f>
        <v/>
      </c>
      <c r="D70" s="43" t="str">
        <f>IF(B70&lt;&gt;"",'Νέα ΦΣ'!H70 &amp; " -" &amp; 'Νέα ΦΣ'!M70 &amp; "W","")</f>
        <v/>
      </c>
      <c r="E70" s="44" t="str">
        <f>IF(B70&lt;&gt;"",'Νέα ΦΣ'!I70,"")</f>
        <v/>
      </c>
      <c r="F70" s="107"/>
      <c r="G70" s="48" t="str">
        <f>IF(C70&lt;&gt;"",ROUND('Γενικά Δεδομένα'!$I$15*F70,0),"")</f>
        <v/>
      </c>
    </row>
    <row r="71" spans="2:7" x14ac:dyDescent="0.3">
      <c r="B71" s="42" t="str">
        <f>IF('Συμβατικά ΦΣ'!B71&lt;&gt;"",'Συμβατικά ΦΣ'!B71,"")</f>
        <v/>
      </c>
      <c r="C71" s="43" t="str">
        <f>IF(B71&lt;&gt;"",'Νέα ΦΣ'!C71,"")</f>
        <v/>
      </c>
      <c r="D71" s="43" t="str">
        <f>IF(B71&lt;&gt;"",'Νέα ΦΣ'!H71 &amp; " -" &amp; 'Νέα ΦΣ'!M71 &amp; "W","")</f>
        <v/>
      </c>
      <c r="E71" s="44" t="str">
        <f>IF(B71&lt;&gt;"",'Νέα ΦΣ'!I71,"")</f>
        <v/>
      </c>
      <c r="F71" s="107"/>
      <c r="G71" s="48" t="str">
        <f>IF(C71&lt;&gt;"",ROUND('Γενικά Δεδομένα'!$I$15*F71,0),"")</f>
        <v/>
      </c>
    </row>
    <row r="72" spans="2:7" x14ac:dyDescent="0.3">
      <c r="B72" s="42" t="str">
        <f>IF('Συμβατικά ΦΣ'!B72&lt;&gt;"",'Συμβατικά ΦΣ'!B72,"")</f>
        <v/>
      </c>
      <c r="C72" s="43" t="str">
        <f>IF(B72&lt;&gt;"",'Νέα ΦΣ'!C72,"")</f>
        <v/>
      </c>
      <c r="D72" s="43" t="str">
        <f>IF(B72&lt;&gt;"",'Νέα ΦΣ'!H72 &amp; " -" &amp; 'Νέα ΦΣ'!M72 &amp; "W","")</f>
        <v/>
      </c>
      <c r="E72" s="44" t="str">
        <f>IF(B72&lt;&gt;"",'Νέα ΦΣ'!I72,"")</f>
        <v/>
      </c>
      <c r="F72" s="107"/>
      <c r="G72" s="48" t="str">
        <f>IF(C72&lt;&gt;"",ROUND('Γενικά Δεδομένα'!$I$15*F72,0),"")</f>
        <v/>
      </c>
    </row>
    <row r="73" spans="2:7" x14ac:dyDescent="0.3">
      <c r="B73" s="42" t="str">
        <f>IF('Συμβατικά ΦΣ'!B73&lt;&gt;"",'Συμβατικά ΦΣ'!B73,"")</f>
        <v/>
      </c>
      <c r="C73" s="43" t="str">
        <f>IF(B73&lt;&gt;"",'Νέα ΦΣ'!C73,"")</f>
        <v/>
      </c>
      <c r="D73" s="43" t="str">
        <f>IF(B73&lt;&gt;"",'Νέα ΦΣ'!H73 &amp; " -" &amp; 'Νέα ΦΣ'!M73 &amp; "W","")</f>
        <v/>
      </c>
      <c r="E73" s="44" t="str">
        <f>IF(B73&lt;&gt;"",'Νέα ΦΣ'!I73,"")</f>
        <v/>
      </c>
      <c r="F73" s="107"/>
      <c r="G73" s="48" t="str">
        <f>IF(C73&lt;&gt;"",ROUND('Γενικά Δεδομένα'!$I$15*F73,0),"")</f>
        <v/>
      </c>
    </row>
    <row r="74" spans="2:7" x14ac:dyDescent="0.3">
      <c r="B74" s="42" t="str">
        <f>IF('Συμβατικά ΦΣ'!B74&lt;&gt;"",'Συμβατικά ΦΣ'!B74,"")</f>
        <v/>
      </c>
      <c r="C74" s="43" t="str">
        <f>IF(B74&lt;&gt;"",'Νέα ΦΣ'!C74,"")</f>
        <v/>
      </c>
      <c r="D74" s="43" t="str">
        <f>IF(B74&lt;&gt;"",'Νέα ΦΣ'!H74 &amp; " -" &amp; 'Νέα ΦΣ'!M74 &amp; "W","")</f>
        <v/>
      </c>
      <c r="E74" s="44" t="str">
        <f>IF(B74&lt;&gt;"",'Νέα ΦΣ'!I74,"")</f>
        <v/>
      </c>
      <c r="F74" s="107"/>
      <c r="G74" s="48" t="str">
        <f>IF(C74&lt;&gt;"",ROUND('Γενικά Δεδομένα'!$I$15*F74,0),"")</f>
        <v/>
      </c>
    </row>
    <row r="75" spans="2:7" x14ac:dyDescent="0.3">
      <c r="B75" s="42" t="str">
        <f>IF('Συμβατικά ΦΣ'!B75&lt;&gt;"",'Συμβατικά ΦΣ'!B75,"")</f>
        <v/>
      </c>
      <c r="C75" s="43" t="str">
        <f>IF(B75&lt;&gt;"",'Νέα ΦΣ'!C75,"")</f>
        <v/>
      </c>
      <c r="D75" s="43" t="str">
        <f>IF(B75&lt;&gt;"",'Νέα ΦΣ'!H75 &amp; " -" &amp; 'Νέα ΦΣ'!M75 &amp; "W","")</f>
        <v/>
      </c>
      <c r="E75" s="44" t="str">
        <f>IF(B75&lt;&gt;"",'Νέα ΦΣ'!I75,"")</f>
        <v/>
      </c>
      <c r="F75" s="107"/>
      <c r="G75" s="48" t="str">
        <f>IF(C75&lt;&gt;"",ROUND('Γενικά Δεδομένα'!$I$15*F75,0),"")</f>
        <v/>
      </c>
    </row>
    <row r="76" spans="2:7" x14ac:dyDescent="0.3">
      <c r="B76" s="42" t="str">
        <f>IF('Συμβατικά ΦΣ'!B76&lt;&gt;"",'Συμβατικά ΦΣ'!B76,"")</f>
        <v/>
      </c>
      <c r="C76" s="43" t="str">
        <f>IF(B76&lt;&gt;"",'Νέα ΦΣ'!C76,"")</f>
        <v/>
      </c>
      <c r="D76" s="43" t="str">
        <f>IF(B76&lt;&gt;"",'Νέα ΦΣ'!H76 &amp; " -" &amp; 'Νέα ΦΣ'!M76 &amp; "W","")</f>
        <v/>
      </c>
      <c r="E76" s="44" t="str">
        <f>IF(B76&lt;&gt;"",'Νέα ΦΣ'!I76,"")</f>
        <v/>
      </c>
      <c r="F76" s="107"/>
      <c r="G76" s="48" t="str">
        <f>IF(C76&lt;&gt;"",ROUND('Γενικά Δεδομένα'!$I$15*F76,0),"")</f>
        <v/>
      </c>
    </row>
    <row r="77" spans="2:7" x14ac:dyDescent="0.3">
      <c r="B77" s="42" t="str">
        <f>IF('Συμβατικά ΦΣ'!B77&lt;&gt;"",'Συμβατικά ΦΣ'!B77,"")</f>
        <v/>
      </c>
      <c r="C77" s="43" t="str">
        <f>IF(B77&lt;&gt;"",'Νέα ΦΣ'!C77,"")</f>
        <v/>
      </c>
      <c r="D77" s="43" t="str">
        <f>IF(B77&lt;&gt;"",'Νέα ΦΣ'!H77 &amp; " -" &amp; 'Νέα ΦΣ'!M77 &amp; "W","")</f>
        <v/>
      </c>
      <c r="E77" s="44" t="str">
        <f>IF(B77&lt;&gt;"",'Νέα ΦΣ'!I77,"")</f>
        <v/>
      </c>
      <c r="F77" s="107"/>
      <c r="G77" s="48" t="str">
        <f>IF(C77&lt;&gt;"",ROUND('Γενικά Δεδομένα'!$I$15*F77,0),"")</f>
        <v/>
      </c>
    </row>
    <row r="78" spans="2:7" x14ac:dyDescent="0.3">
      <c r="B78" s="42" t="str">
        <f>IF('Συμβατικά ΦΣ'!B78&lt;&gt;"",'Συμβατικά ΦΣ'!B78,"")</f>
        <v/>
      </c>
      <c r="C78" s="43" t="str">
        <f>IF(B78&lt;&gt;"",'Νέα ΦΣ'!C78,"")</f>
        <v/>
      </c>
      <c r="D78" s="43" t="str">
        <f>IF(B78&lt;&gt;"",'Νέα ΦΣ'!H78 &amp; " -" &amp; 'Νέα ΦΣ'!M78 &amp; "W","")</f>
        <v/>
      </c>
      <c r="E78" s="44" t="str">
        <f>IF(B78&lt;&gt;"",'Νέα ΦΣ'!I78,"")</f>
        <v/>
      </c>
      <c r="F78" s="107"/>
      <c r="G78" s="48" t="str">
        <f>IF(C78&lt;&gt;"",ROUND('Γενικά Δεδομένα'!$I$15*F78,0),"")</f>
        <v/>
      </c>
    </row>
    <row r="79" spans="2:7" x14ac:dyDescent="0.3">
      <c r="B79" s="42" t="str">
        <f>IF('Συμβατικά ΦΣ'!B79&lt;&gt;"",'Συμβατικά ΦΣ'!B79,"")</f>
        <v/>
      </c>
      <c r="C79" s="43" t="str">
        <f>IF(B79&lt;&gt;"",'Νέα ΦΣ'!C79,"")</f>
        <v/>
      </c>
      <c r="D79" s="43" t="str">
        <f>IF(B79&lt;&gt;"",'Νέα ΦΣ'!H79 &amp; " -" &amp; 'Νέα ΦΣ'!M79 &amp; "W","")</f>
        <v/>
      </c>
      <c r="E79" s="44" t="str">
        <f>IF(B79&lt;&gt;"",'Νέα ΦΣ'!I79,"")</f>
        <v/>
      </c>
      <c r="F79" s="107"/>
      <c r="G79" s="48" t="str">
        <f>IF(C79&lt;&gt;"",ROUND('Γενικά Δεδομένα'!$I$15*F79,0),"")</f>
        <v/>
      </c>
    </row>
    <row r="80" spans="2:7" x14ac:dyDescent="0.3">
      <c r="B80" s="42" t="str">
        <f>IF('Συμβατικά ΦΣ'!B80&lt;&gt;"",'Συμβατικά ΦΣ'!B80,"")</f>
        <v/>
      </c>
      <c r="C80" s="43" t="str">
        <f>IF(B80&lt;&gt;"",'Νέα ΦΣ'!C80,"")</f>
        <v/>
      </c>
      <c r="D80" s="43" t="str">
        <f>IF(B80&lt;&gt;"",'Νέα ΦΣ'!H80 &amp; " -" &amp; 'Νέα ΦΣ'!M80 &amp; "W","")</f>
        <v/>
      </c>
      <c r="E80" s="44" t="str">
        <f>IF(B80&lt;&gt;"",'Νέα ΦΣ'!I80,"")</f>
        <v/>
      </c>
      <c r="F80" s="107"/>
      <c r="G80" s="48" t="str">
        <f>IF(C80&lt;&gt;"",ROUND('Γενικά Δεδομένα'!$I$15*F80,0),"")</f>
        <v/>
      </c>
    </row>
    <row r="81" spans="2:7" x14ac:dyDescent="0.3">
      <c r="B81" s="42" t="str">
        <f>IF('Συμβατικά ΦΣ'!B81&lt;&gt;"",'Συμβατικά ΦΣ'!B81,"")</f>
        <v/>
      </c>
      <c r="C81" s="43" t="str">
        <f>IF(B81&lt;&gt;"",'Νέα ΦΣ'!C81,"")</f>
        <v/>
      </c>
      <c r="D81" s="43" t="str">
        <f>IF(B81&lt;&gt;"",'Νέα ΦΣ'!H81 &amp; " -" &amp; 'Νέα ΦΣ'!M81 &amp; "W","")</f>
        <v/>
      </c>
      <c r="E81" s="44" t="str">
        <f>IF(B81&lt;&gt;"",'Νέα ΦΣ'!I81,"")</f>
        <v/>
      </c>
      <c r="F81" s="107"/>
      <c r="G81" s="48" t="str">
        <f>IF(C81&lt;&gt;"",ROUND('Γενικά Δεδομένα'!$I$15*F81,0),"")</f>
        <v/>
      </c>
    </row>
    <row r="82" spans="2:7" x14ac:dyDescent="0.3">
      <c r="B82" s="42" t="str">
        <f>IF('Συμβατικά ΦΣ'!B82&lt;&gt;"",'Συμβατικά ΦΣ'!B82,"")</f>
        <v/>
      </c>
      <c r="C82" s="43" t="str">
        <f>IF(B82&lt;&gt;"",'Νέα ΦΣ'!C82,"")</f>
        <v/>
      </c>
      <c r="D82" s="43" t="str">
        <f>IF(B82&lt;&gt;"",'Νέα ΦΣ'!H82 &amp; " -" &amp; 'Νέα ΦΣ'!M82 &amp; "W","")</f>
        <v/>
      </c>
      <c r="E82" s="44" t="str">
        <f>IF(B82&lt;&gt;"",'Νέα ΦΣ'!I82,"")</f>
        <v/>
      </c>
      <c r="F82" s="107"/>
      <c r="G82" s="48" t="str">
        <f>IF(C82&lt;&gt;"",ROUND('Γενικά Δεδομένα'!$I$15*F82,0),"")</f>
        <v/>
      </c>
    </row>
    <row r="83" spans="2:7" x14ac:dyDescent="0.3">
      <c r="B83" s="42" t="str">
        <f>IF('Συμβατικά ΦΣ'!B83&lt;&gt;"",'Συμβατικά ΦΣ'!B83,"")</f>
        <v/>
      </c>
      <c r="C83" s="43" t="str">
        <f>IF(B83&lt;&gt;"",'Νέα ΦΣ'!C83,"")</f>
        <v/>
      </c>
      <c r="D83" s="43" t="str">
        <f>IF(B83&lt;&gt;"",'Νέα ΦΣ'!H83 &amp; " -" &amp; 'Νέα ΦΣ'!M83 &amp; "W","")</f>
        <v/>
      </c>
      <c r="E83" s="44" t="str">
        <f>IF(B83&lt;&gt;"",'Νέα ΦΣ'!I83,"")</f>
        <v/>
      </c>
      <c r="F83" s="107"/>
      <c r="G83" s="48" t="str">
        <f>IF(C83&lt;&gt;"",ROUND('Γενικά Δεδομένα'!$I$15*F83,0),"")</f>
        <v/>
      </c>
    </row>
    <row r="84" spans="2:7" x14ac:dyDescent="0.3">
      <c r="B84" s="42" t="str">
        <f>IF('Συμβατικά ΦΣ'!B84&lt;&gt;"",'Συμβατικά ΦΣ'!B84,"")</f>
        <v/>
      </c>
      <c r="C84" s="43" t="str">
        <f>IF(B84&lt;&gt;"",'Νέα ΦΣ'!C84,"")</f>
        <v/>
      </c>
      <c r="D84" s="43" t="str">
        <f>IF(B84&lt;&gt;"",'Νέα ΦΣ'!H84 &amp; " -" &amp; 'Νέα ΦΣ'!M84 &amp; "W","")</f>
        <v/>
      </c>
      <c r="E84" s="44" t="str">
        <f>IF(B84&lt;&gt;"",'Νέα ΦΣ'!I84,"")</f>
        <v/>
      </c>
      <c r="F84" s="107"/>
      <c r="G84" s="48" t="str">
        <f>IF(C84&lt;&gt;"",ROUND('Γενικά Δεδομένα'!$I$15*F84,0),"")</f>
        <v/>
      </c>
    </row>
    <row r="85" spans="2:7" x14ac:dyDescent="0.3">
      <c r="B85" s="42" t="str">
        <f>IF('Συμβατικά ΦΣ'!B85&lt;&gt;"",'Συμβατικά ΦΣ'!B85,"")</f>
        <v/>
      </c>
      <c r="C85" s="43" t="str">
        <f>IF(B85&lt;&gt;"",'Νέα ΦΣ'!C85,"")</f>
        <v/>
      </c>
      <c r="D85" s="43" t="str">
        <f>IF(B85&lt;&gt;"",'Νέα ΦΣ'!H85 &amp; " -" &amp; 'Νέα ΦΣ'!M85 &amp; "W","")</f>
        <v/>
      </c>
      <c r="E85" s="44" t="str">
        <f>IF(B85&lt;&gt;"",'Νέα ΦΣ'!I85,"")</f>
        <v/>
      </c>
      <c r="F85" s="107"/>
      <c r="G85" s="48" t="str">
        <f>IF(C85&lt;&gt;"",ROUND('Γενικά Δεδομένα'!$I$15*F85,0),"")</f>
        <v/>
      </c>
    </row>
    <row r="86" spans="2:7" x14ac:dyDescent="0.3">
      <c r="B86" s="42" t="str">
        <f>IF('Συμβατικά ΦΣ'!B86&lt;&gt;"",'Συμβατικά ΦΣ'!B86,"")</f>
        <v/>
      </c>
      <c r="C86" s="43" t="str">
        <f>IF(B86&lt;&gt;"",'Νέα ΦΣ'!C86,"")</f>
        <v/>
      </c>
      <c r="D86" s="43" t="str">
        <f>IF(B86&lt;&gt;"",'Νέα ΦΣ'!H86 &amp; " -" &amp; 'Νέα ΦΣ'!M86 &amp; "W","")</f>
        <v/>
      </c>
      <c r="E86" s="44" t="str">
        <f>IF(B86&lt;&gt;"",'Νέα ΦΣ'!I86,"")</f>
        <v/>
      </c>
      <c r="F86" s="107"/>
      <c r="G86" s="48" t="str">
        <f>IF(C86&lt;&gt;"",ROUND('Γενικά Δεδομένα'!$I$15*F86,0),"")</f>
        <v/>
      </c>
    </row>
    <row r="87" spans="2:7" x14ac:dyDescent="0.3">
      <c r="B87" s="42" t="str">
        <f>IF('Συμβατικά ΦΣ'!B87&lt;&gt;"",'Συμβατικά ΦΣ'!B87,"")</f>
        <v/>
      </c>
      <c r="C87" s="43" t="str">
        <f>IF(B87&lt;&gt;"",'Νέα ΦΣ'!C87,"")</f>
        <v/>
      </c>
      <c r="D87" s="43" t="str">
        <f>IF(B87&lt;&gt;"",'Νέα ΦΣ'!H87 &amp; " -" &amp; 'Νέα ΦΣ'!M87 &amp; "W","")</f>
        <v/>
      </c>
      <c r="E87" s="44" t="str">
        <f>IF(B87&lt;&gt;"",'Νέα ΦΣ'!I87,"")</f>
        <v/>
      </c>
      <c r="F87" s="107"/>
      <c r="G87" s="48" t="str">
        <f>IF(C87&lt;&gt;"",ROUND('Γενικά Δεδομένα'!$I$15*F87,0),"")</f>
        <v/>
      </c>
    </row>
    <row r="88" spans="2:7" x14ac:dyDescent="0.3">
      <c r="B88" s="42" t="str">
        <f>IF('Συμβατικά ΦΣ'!B88&lt;&gt;"",'Συμβατικά ΦΣ'!B88,"")</f>
        <v/>
      </c>
      <c r="C88" s="43" t="str">
        <f>IF(B88&lt;&gt;"",'Νέα ΦΣ'!C88,"")</f>
        <v/>
      </c>
      <c r="D88" s="43" t="str">
        <f>IF(B88&lt;&gt;"",'Νέα ΦΣ'!H88 &amp; " -" &amp; 'Νέα ΦΣ'!M88 &amp; "W","")</f>
        <v/>
      </c>
      <c r="E88" s="44" t="str">
        <f>IF(B88&lt;&gt;"",'Νέα ΦΣ'!I88,"")</f>
        <v/>
      </c>
      <c r="F88" s="107"/>
      <c r="G88" s="48" t="str">
        <f>IF(C88&lt;&gt;"",ROUND('Γενικά Δεδομένα'!$I$15*F88,0),"")</f>
        <v/>
      </c>
    </row>
    <row r="89" spans="2:7" x14ac:dyDescent="0.3">
      <c r="B89" s="42" t="str">
        <f>IF('Συμβατικά ΦΣ'!B89&lt;&gt;"",'Συμβατικά ΦΣ'!B89,"")</f>
        <v/>
      </c>
      <c r="C89" s="43" t="str">
        <f>IF(B89&lt;&gt;"",'Νέα ΦΣ'!C89,"")</f>
        <v/>
      </c>
      <c r="D89" s="43" t="str">
        <f>IF(B89&lt;&gt;"",'Νέα ΦΣ'!H89 &amp; " -" &amp; 'Νέα ΦΣ'!M89 &amp; "W","")</f>
        <v/>
      </c>
      <c r="E89" s="44" t="str">
        <f>IF(B89&lt;&gt;"",'Νέα ΦΣ'!I89,"")</f>
        <v/>
      </c>
      <c r="F89" s="107"/>
      <c r="G89" s="48" t="str">
        <f>IF(C89&lt;&gt;"",ROUND('Γενικά Δεδομένα'!$I$15*F89,0),"")</f>
        <v/>
      </c>
    </row>
    <row r="90" spans="2:7" x14ac:dyDescent="0.3">
      <c r="B90" s="42" t="str">
        <f>IF('Συμβατικά ΦΣ'!B90&lt;&gt;"",'Συμβατικά ΦΣ'!B90,"")</f>
        <v/>
      </c>
      <c r="C90" s="43" t="str">
        <f>IF(B90&lt;&gt;"",'Νέα ΦΣ'!C90,"")</f>
        <v/>
      </c>
      <c r="D90" s="43" t="str">
        <f>IF(B90&lt;&gt;"",'Νέα ΦΣ'!H90 &amp; " -" &amp; 'Νέα ΦΣ'!M90 &amp; "W","")</f>
        <v/>
      </c>
      <c r="E90" s="44" t="str">
        <f>IF(B90&lt;&gt;"",'Νέα ΦΣ'!I90,"")</f>
        <v/>
      </c>
      <c r="F90" s="107"/>
      <c r="G90" s="48" t="str">
        <f>IF(C90&lt;&gt;"",ROUND('Γενικά Δεδομένα'!$I$15*F90,0),"")</f>
        <v/>
      </c>
    </row>
    <row r="91" spans="2:7" x14ac:dyDescent="0.3">
      <c r="B91" s="42" t="str">
        <f>IF('Συμβατικά ΦΣ'!B91&lt;&gt;"",'Συμβατικά ΦΣ'!B91,"")</f>
        <v/>
      </c>
      <c r="C91" s="43" t="str">
        <f>IF(B91&lt;&gt;"",'Νέα ΦΣ'!C91,"")</f>
        <v/>
      </c>
      <c r="D91" s="43" t="str">
        <f>IF(B91&lt;&gt;"",'Νέα ΦΣ'!H91 &amp; " -" &amp; 'Νέα ΦΣ'!M91 &amp; "W","")</f>
        <v/>
      </c>
      <c r="E91" s="44" t="str">
        <f>IF(B91&lt;&gt;"",'Νέα ΦΣ'!I91,"")</f>
        <v/>
      </c>
      <c r="F91" s="107"/>
      <c r="G91" s="48" t="str">
        <f>IF(C91&lt;&gt;"",ROUND('Γενικά Δεδομένα'!$I$15*F91,0),"")</f>
        <v/>
      </c>
    </row>
    <row r="92" spans="2:7" x14ac:dyDescent="0.3">
      <c r="B92" s="42" t="str">
        <f>IF('Συμβατικά ΦΣ'!B92&lt;&gt;"",'Συμβατικά ΦΣ'!B92,"")</f>
        <v/>
      </c>
      <c r="C92" s="43" t="str">
        <f>IF(B92&lt;&gt;"",'Νέα ΦΣ'!C92,"")</f>
        <v/>
      </c>
      <c r="D92" s="43" t="str">
        <f>IF(B92&lt;&gt;"",'Νέα ΦΣ'!H92 &amp; " -" &amp; 'Νέα ΦΣ'!M92 &amp; "W","")</f>
        <v/>
      </c>
      <c r="E92" s="44" t="str">
        <f>IF(B92&lt;&gt;"",'Νέα ΦΣ'!I92,"")</f>
        <v/>
      </c>
      <c r="F92" s="107"/>
      <c r="G92" s="48" t="str">
        <f>IF(C92&lt;&gt;"",ROUND('Γενικά Δεδομένα'!$I$15*F92,0),"")</f>
        <v/>
      </c>
    </row>
    <row r="93" spans="2:7" x14ac:dyDescent="0.3">
      <c r="B93" s="42" t="str">
        <f>IF('Συμβατικά ΦΣ'!B93&lt;&gt;"",'Συμβατικά ΦΣ'!B93,"")</f>
        <v/>
      </c>
      <c r="C93" s="43" t="str">
        <f>IF(B93&lt;&gt;"",'Νέα ΦΣ'!C93,"")</f>
        <v/>
      </c>
      <c r="D93" s="43" t="str">
        <f>IF(B93&lt;&gt;"",'Νέα ΦΣ'!H93 &amp; " -" &amp; 'Νέα ΦΣ'!M93 &amp; "W","")</f>
        <v/>
      </c>
      <c r="E93" s="44" t="str">
        <f>IF(B93&lt;&gt;"",'Νέα ΦΣ'!I93,"")</f>
        <v/>
      </c>
      <c r="F93" s="107"/>
      <c r="G93" s="48" t="str">
        <f>IF(C93&lt;&gt;"",ROUND('Γενικά Δεδομένα'!$I$15*F93,0),"")</f>
        <v/>
      </c>
    </row>
    <row r="94" spans="2:7" x14ac:dyDescent="0.3">
      <c r="B94" s="42" t="str">
        <f>IF('Συμβατικά ΦΣ'!B94&lt;&gt;"",'Συμβατικά ΦΣ'!B94,"")</f>
        <v/>
      </c>
      <c r="C94" s="43" t="str">
        <f>IF(B94&lt;&gt;"",'Νέα ΦΣ'!C94,"")</f>
        <v/>
      </c>
      <c r="D94" s="43" t="str">
        <f>IF(B94&lt;&gt;"",'Νέα ΦΣ'!H94 &amp; " -" &amp; 'Νέα ΦΣ'!M94 &amp; "W","")</f>
        <v/>
      </c>
      <c r="E94" s="44" t="str">
        <f>IF(B94&lt;&gt;"",'Νέα ΦΣ'!I94,"")</f>
        <v/>
      </c>
      <c r="F94" s="107"/>
      <c r="G94" s="48" t="str">
        <f>IF(C94&lt;&gt;"",ROUND('Γενικά Δεδομένα'!$I$15*F94,0),"")</f>
        <v/>
      </c>
    </row>
    <row r="95" spans="2:7" x14ac:dyDescent="0.3">
      <c r="B95" s="42" t="str">
        <f>IF('Συμβατικά ΦΣ'!B95&lt;&gt;"",'Συμβατικά ΦΣ'!B95,"")</f>
        <v/>
      </c>
      <c r="C95" s="43" t="str">
        <f>IF(B95&lt;&gt;"",'Νέα ΦΣ'!C95,"")</f>
        <v/>
      </c>
      <c r="D95" s="43" t="str">
        <f>IF(B95&lt;&gt;"",'Νέα ΦΣ'!H95 &amp; " -" &amp; 'Νέα ΦΣ'!M95 &amp; "W","")</f>
        <v/>
      </c>
      <c r="E95" s="44" t="str">
        <f>IF(B95&lt;&gt;"",'Νέα ΦΣ'!I95,"")</f>
        <v/>
      </c>
      <c r="F95" s="107"/>
      <c r="G95" s="48" t="str">
        <f>IF(C95&lt;&gt;"",ROUND('Γενικά Δεδομένα'!$I$15*F95,0),"")</f>
        <v/>
      </c>
    </row>
    <row r="96" spans="2:7" x14ac:dyDescent="0.3">
      <c r="B96" s="42" t="str">
        <f>IF('Συμβατικά ΦΣ'!B96&lt;&gt;"",'Συμβατικά ΦΣ'!B96,"")</f>
        <v/>
      </c>
      <c r="C96" s="43" t="str">
        <f>IF(B96&lt;&gt;"",'Νέα ΦΣ'!C96,"")</f>
        <v/>
      </c>
      <c r="D96" s="43" t="str">
        <f>IF(B96&lt;&gt;"",'Νέα ΦΣ'!H96 &amp; " -" &amp; 'Νέα ΦΣ'!M96 &amp; "W","")</f>
        <v/>
      </c>
      <c r="E96" s="44" t="str">
        <f>IF(B96&lt;&gt;"",'Νέα ΦΣ'!I96,"")</f>
        <v/>
      </c>
      <c r="F96" s="107"/>
      <c r="G96" s="48" t="str">
        <f>IF(C96&lt;&gt;"",ROUND('Γενικά Δεδομένα'!$I$15*F96,0),"")</f>
        <v/>
      </c>
    </row>
    <row r="97" spans="2:7" x14ac:dyDescent="0.3">
      <c r="B97" s="42" t="str">
        <f>IF('Συμβατικά ΦΣ'!B97&lt;&gt;"",'Συμβατικά ΦΣ'!B97,"")</f>
        <v/>
      </c>
      <c r="C97" s="43" t="str">
        <f>IF(B97&lt;&gt;"",'Νέα ΦΣ'!C97,"")</f>
        <v/>
      </c>
      <c r="D97" s="43" t="str">
        <f>IF(B97&lt;&gt;"",'Νέα ΦΣ'!H97 &amp; " -" &amp; 'Νέα ΦΣ'!M97 &amp; "W","")</f>
        <v/>
      </c>
      <c r="E97" s="44" t="str">
        <f>IF(B97&lt;&gt;"",'Νέα ΦΣ'!I97,"")</f>
        <v/>
      </c>
      <c r="F97" s="107"/>
      <c r="G97" s="48" t="str">
        <f>IF(C97&lt;&gt;"",ROUND('Γενικά Δεδομένα'!$I$15*F97,0),"")</f>
        <v/>
      </c>
    </row>
    <row r="98" spans="2:7" x14ac:dyDescent="0.3">
      <c r="B98" s="42" t="str">
        <f>IF('Συμβατικά ΦΣ'!B98&lt;&gt;"",'Συμβατικά ΦΣ'!B98,"")</f>
        <v/>
      </c>
      <c r="C98" s="43" t="str">
        <f>IF(B98&lt;&gt;"",'Νέα ΦΣ'!C98,"")</f>
        <v/>
      </c>
      <c r="D98" s="43" t="str">
        <f>IF(B98&lt;&gt;"",'Νέα ΦΣ'!H98 &amp; " -" &amp; 'Νέα ΦΣ'!M98 &amp; "W","")</f>
        <v/>
      </c>
      <c r="E98" s="44" t="str">
        <f>IF(B98&lt;&gt;"",'Νέα ΦΣ'!I98,"")</f>
        <v/>
      </c>
      <c r="F98" s="107"/>
      <c r="G98" s="48" t="str">
        <f>IF(C98&lt;&gt;"",ROUND('Γενικά Δεδομένα'!$I$15*F98,0),"")</f>
        <v/>
      </c>
    </row>
    <row r="99" spans="2:7" x14ac:dyDescent="0.3">
      <c r="B99" s="42" t="str">
        <f>IF('Συμβατικά ΦΣ'!B99&lt;&gt;"",'Συμβατικά ΦΣ'!B99,"")</f>
        <v/>
      </c>
      <c r="C99" s="43" t="str">
        <f>IF(B99&lt;&gt;"",'Νέα ΦΣ'!C99,"")</f>
        <v/>
      </c>
      <c r="D99" s="43" t="str">
        <f>IF(B99&lt;&gt;"",'Νέα ΦΣ'!H99 &amp; " -" &amp; 'Νέα ΦΣ'!M99 &amp; "W","")</f>
        <v/>
      </c>
      <c r="E99" s="44" t="str">
        <f>IF(B99&lt;&gt;"",'Νέα ΦΣ'!I99,"")</f>
        <v/>
      </c>
      <c r="F99" s="107"/>
      <c r="G99" s="48" t="str">
        <f>IF(C99&lt;&gt;"",ROUND('Γενικά Δεδομένα'!$I$15*F99,0),"")</f>
        <v/>
      </c>
    </row>
    <row r="100" spans="2:7" x14ac:dyDescent="0.3">
      <c r="B100" s="42" t="str">
        <f>IF('Συμβατικά ΦΣ'!B100&lt;&gt;"",'Συμβατικά ΦΣ'!B100,"")</f>
        <v/>
      </c>
      <c r="C100" s="43" t="str">
        <f>IF(B100&lt;&gt;"",'Νέα ΦΣ'!C100,"")</f>
        <v/>
      </c>
      <c r="D100" s="43" t="str">
        <f>IF(B100&lt;&gt;"",'Νέα ΦΣ'!H100 &amp; " -" &amp; 'Νέα ΦΣ'!M100 &amp; "W","")</f>
        <v/>
      </c>
      <c r="E100" s="44" t="str">
        <f>IF(B100&lt;&gt;"",'Νέα ΦΣ'!I100,"")</f>
        <v/>
      </c>
      <c r="F100" s="107"/>
      <c r="G100" s="48" t="str">
        <f>IF(C100&lt;&gt;"",ROUND('Γενικά Δεδομένα'!$I$15*F100,0),"")</f>
        <v/>
      </c>
    </row>
    <row r="101" spans="2:7" x14ac:dyDescent="0.3">
      <c r="B101" s="42" t="str">
        <f>IF('Συμβατικά ΦΣ'!B101&lt;&gt;"",'Συμβατικά ΦΣ'!B101,"")</f>
        <v/>
      </c>
      <c r="C101" s="43" t="str">
        <f>IF(B101&lt;&gt;"",'Νέα ΦΣ'!C101,"")</f>
        <v/>
      </c>
      <c r="D101" s="43" t="str">
        <f>IF(B101&lt;&gt;"",'Νέα ΦΣ'!H101 &amp; " -" &amp; 'Νέα ΦΣ'!M101 &amp; "W","")</f>
        <v/>
      </c>
      <c r="E101" s="44" t="str">
        <f>IF(B101&lt;&gt;"",'Νέα ΦΣ'!I101,"")</f>
        <v/>
      </c>
      <c r="F101" s="107"/>
      <c r="G101" s="48" t="str">
        <f>IF(C101&lt;&gt;"",ROUND('Γενικά Δεδομένα'!$I$15*F101,0),"")</f>
        <v/>
      </c>
    </row>
    <row r="102" spans="2:7" x14ac:dyDescent="0.3">
      <c r="B102" s="42" t="str">
        <f>IF('Συμβατικά ΦΣ'!B102&lt;&gt;"",'Συμβατικά ΦΣ'!B102,"")</f>
        <v/>
      </c>
      <c r="C102" s="43" t="str">
        <f>IF(B102&lt;&gt;"",'Νέα ΦΣ'!C102,"")</f>
        <v/>
      </c>
      <c r="D102" s="43" t="str">
        <f>IF(B102&lt;&gt;"",'Νέα ΦΣ'!H102 &amp; " -" &amp; 'Νέα ΦΣ'!M102 &amp; "W","")</f>
        <v/>
      </c>
      <c r="E102" s="44" t="str">
        <f>IF(B102&lt;&gt;"",'Νέα ΦΣ'!I102,"")</f>
        <v/>
      </c>
      <c r="F102" s="107"/>
      <c r="G102" s="48" t="str">
        <f>IF(C102&lt;&gt;"",ROUND('Γενικά Δεδομένα'!$I$15*F102,0),"")</f>
        <v/>
      </c>
    </row>
    <row r="103" spans="2:7" x14ac:dyDescent="0.3">
      <c r="B103" s="42" t="str">
        <f>IF('Συμβατικά ΦΣ'!B103&lt;&gt;"",'Συμβατικά ΦΣ'!B103,"")</f>
        <v/>
      </c>
      <c r="C103" s="43" t="str">
        <f>IF(B103&lt;&gt;"",'Νέα ΦΣ'!C103,"")</f>
        <v/>
      </c>
      <c r="D103" s="43" t="str">
        <f>IF(B103&lt;&gt;"",'Νέα ΦΣ'!H103 &amp; " -" &amp; 'Νέα ΦΣ'!M103 &amp; "W","")</f>
        <v/>
      </c>
      <c r="E103" s="44" t="str">
        <f>IF(B103&lt;&gt;"",'Νέα ΦΣ'!I103,"")</f>
        <v/>
      </c>
      <c r="F103" s="107"/>
      <c r="G103" s="48" t="str">
        <f>IF(C103&lt;&gt;"",ROUND('Γενικά Δεδομένα'!$I$15*F103,0),"")</f>
        <v/>
      </c>
    </row>
    <row r="104" spans="2:7" x14ac:dyDescent="0.3">
      <c r="B104" s="42" t="str">
        <f>IF('Συμβατικά ΦΣ'!B104&lt;&gt;"",'Συμβατικά ΦΣ'!B104,"")</f>
        <v/>
      </c>
      <c r="C104" s="43" t="str">
        <f>IF(B104&lt;&gt;"",'Νέα ΦΣ'!C104,"")</f>
        <v/>
      </c>
      <c r="D104" s="43" t="str">
        <f>IF(B104&lt;&gt;"",'Νέα ΦΣ'!H104 &amp; " -" &amp; 'Νέα ΦΣ'!M104 &amp; "W","")</f>
        <v/>
      </c>
      <c r="E104" s="44" t="str">
        <f>IF(B104&lt;&gt;"",'Νέα ΦΣ'!I104,"")</f>
        <v/>
      </c>
      <c r="F104" s="107"/>
      <c r="G104" s="48" t="str">
        <f>IF(C104&lt;&gt;"",ROUND('Γενικά Δεδομένα'!$I$15*F104,0),"")</f>
        <v/>
      </c>
    </row>
    <row r="105" spans="2:7" x14ac:dyDescent="0.3">
      <c r="B105" s="42" t="str">
        <f>IF('Συμβατικά ΦΣ'!B105&lt;&gt;"",'Συμβατικά ΦΣ'!B105,"")</f>
        <v/>
      </c>
      <c r="C105" s="43" t="str">
        <f>IF(B105&lt;&gt;"",'Νέα ΦΣ'!C105,"")</f>
        <v/>
      </c>
      <c r="D105" s="43" t="str">
        <f>IF(B105&lt;&gt;"",'Νέα ΦΣ'!H105 &amp; " -" &amp; 'Νέα ΦΣ'!M105 &amp; "W","")</f>
        <v/>
      </c>
      <c r="E105" s="44" t="str">
        <f>IF(B105&lt;&gt;"",'Νέα ΦΣ'!I105,"")</f>
        <v/>
      </c>
      <c r="F105" s="107"/>
      <c r="G105" s="48" t="str">
        <f>IF(C105&lt;&gt;"",ROUND('Γενικά Δεδομένα'!$I$15*F105,0),"")</f>
        <v/>
      </c>
    </row>
    <row r="106" spans="2:7" x14ac:dyDescent="0.3">
      <c r="B106" s="42" t="str">
        <f>IF('Συμβατικά ΦΣ'!B106&lt;&gt;"",'Συμβατικά ΦΣ'!B106,"")</f>
        <v/>
      </c>
      <c r="C106" s="43" t="str">
        <f>IF(B106&lt;&gt;"",'Νέα ΦΣ'!C106,"")</f>
        <v/>
      </c>
      <c r="D106" s="43" t="str">
        <f>IF(B106&lt;&gt;"",'Νέα ΦΣ'!H106 &amp; " -" &amp; 'Νέα ΦΣ'!M106 &amp; "W","")</f>
        <v/>
      </c>
      <c r="E106" s="44" t="str">
        <f>IF(B106&lt;&gt;"",'Νέα ΦΣ'!I106,"")</f>
        <v/>
      </c>
      <c r="F106" s="107"/>
      <c r="G106" s="48" t="str">
        <f>IF(C106&lt;&gt;"",ROUND('Γενικά Δεδομένα'!$I$15*F106,0),"")</f>
        <v/>
      </c>
    </row>
    <row r="107" spans="2:7" x14ac:dyDescent="0.3">
      <c r="B107" s="42" t="str">
        <f>IF('Συμβατικά ΦΣ'!B107&lt;&gt;"",'Συμβατικά ΦΣ'!B107,"")</f>
        <v/>
      </c>
      <c r="C107" s="43" t="str">
        <f>IF(B107&lt;&gt;"",'Νέα ΦΣ'!C107,"")</f>
        <v/>
      </c>
      <c r="D107" s="43" t="str">
        <f>IF(B107&lt;&gt;"",'Νέα ΦΣ'!H107 &amp; " -" &amp; 'Νέα ΦΣ'!M107 &amp; "W","")</f>
        <v/>
      </c>
      <c r="E107" s="44" t="str">
        <f>IF(B107&lt;&gt;"",'Νέα ΦΣ'!I107,"")</f>
        <v/>
      </c>
      <c r="F107" s="107"/>
      <c r="G107" s="48" t="str">
        <f>IF(C107&lt;&gt;"",ROUND('Γενικά Δεδομένα'!$I$15*F107,0),"")</f>
        <v/>
      </c>
    </row>
    <row r="108" spans="2:7" x14ac:dyDescent="0.3">
      <c r="B108" s="42" t="str">
        <f>IF('Συμβατικά ΦΣ'!B108&lt;&gt;"",'Συμβατικά ΦΣ'!B108,"")</f>
        <v/>
      </c>
      <c r="C108" s="43" t="str">
        <f>IF(B108&lt;&gt;"",'Νέα ΦΣ'!C108,"")</f>
        <v/>
      </c>
      <c r="D108" s="43" t="str">
        <f>IF(B108&lt;&gt;"",'Νέα ΦΣ'!H108 &amp; " -" &amp; 'Νέα ΦΣ'!M108 &amp; "W","")</f>
        <v/>
      </c>
      <c r="E108" s="44" t="str">
        <f>IF(B108&lt;&gt;"",'Νέα ΦΣ'!I108,"")</f>
        <v/>
      </c>
      <c r="F108" s="107"/>
      <c r="G108" s="48" t="str">
        <f>IF(C108&lt;&gt;"",ROUND('Γενικά Δεδομένα'!$I$15*F108,0),"")</f>
        <v/>
      </c>
    </row>
    <row r="109" spans="2:7" x14ac:dyDescent="0.3">
      <c r="B109" s="42" t="str">
        <f>IF('Συμβατικά ΦΣ'!B109&lt;&gt;"",'Συμβατικά ΦΣ'!B109,"")</f>
        <v/>
      </c>
      <c r="C109" s="43" t="str">
        <f>IF(B109&lt;&gt;"",'Νέα ΦΣ'!C109,"")</f>
        <v/>
      </c>
      <c r="D109" s="43" t="str">
        <f>IF(B109&lt;&gt;"",'Νέα ΦΣ'!H109 &amp; " -" &amp; 'Νέα ΦΣ'!M109 &amp; "W","")</f>
        <v/>
      </c>
      <c r="E109" s="44" t="str">
        <f>IF(B109&lt;&gt;"",'Νέα ΦΣ'!I109,"")</f>
        <v/>
      </c>
      <c r="F109" s="107"/>
      <c r="G109" s="48" t="str">
        <f>IF(C109&lt;&gt;"",ROUND('Γενικά Δεδομένα'!$I$15*F109,0),"")</f>
        <v/>
      </c>
    </row>
    <row r="110" spans="2:7" x14ac:dyDescent="0.3">
      <c r="B110" s="42" t="str">
        <f>IF('Συμβατικά ΦΣ'!B110&lt;&gt;"",'Συμβατικά ΦΣ'!B110,"")</f>
        <v/>
      </c>
      <c r="C110" s="43" t="str">
        <f>IF(B110&lt;&gt;"",'Νέα ΦΣ'!C110,"")</f>
        <v/>
      </c>
      <c r="D110" s="43" t="str">
        <f>IF(B110&lt;&gt;"",'Νέα ΦΣ'!H110 &amp; " -" &amp; 'Νέα ΦΣ'!M110 &amp; "W","")</f>
        <v/>
      </c>
      <c r="E110" s="44" t="str">
        <f>IF(B110&lt;&gt;"",'Νέα ΦΣ'!I110,"")</f>
        <v/>
      </c>
      <c r="F110" s="107"/>
      <c r="G110" s="48" t="str">
        <f>IF(C110&lt;&gt;"",ROUND('Γενικά Δεδομένα'!$I$15*F110,0),"")</f>
        <v/>
      </c>
    </row>
    <row r="111" spans="2:7" x14ac:dyDescent="0.3">
      <c r="B111" s="42" t="str">
        <f>IF('Συμβατικά ΦΣ'!B111&lt;&gt;"",'Συμβατικά ΦΣ'!B111,"")</f>
        <v/>
      </c>
      <c r="C111" s="43" t="str">
        <f>IF(B111&lt;&gt;"",'Νέα ΦΣ'!C111,"")</f>
        <v/>
      </c>
      <c r="D111" s="43" t="str">
        <f>IF(B111&lt;&gt;"",'Νέα ΦΣ'!H111 &amp; " -" &amp; 'Νέα ΦΣ'!M111 &amp; "W","")</f>
        <v/>
      </c>
      <c r="E111" s="44" t="str">
        <f>IF(B111&lt;&gt;"",'Νέα ΦΣ'!I111,"")</f>
        <v/>
      </c>
      <c r="F111" s="107"/>
      <c r="G111" s="48" t="str">
        <f>IF(C111&lt;&gt;"",ROUND('Γενικά Δεδομένα'!$I$15*F111,0),"")</f>
        <v/>
      </c>
    </row>
    <row r="112" spans="2:7" x14ac:dyDescent="0.3">
      <c r="B112" s="42" t="str">
        <f>IF('Συμβατικά ΦΣ'!B112&lt;&gt;"",'Συμβατικά ΦΣ'!B112,"")</f>
        <v/>
      </c>
      <c r="C112" s="43" t="str">
        <f>IF(B112&lt;&gt;"",'Νέα ΦΣ'!C112,"")</f>
        <v/>
      </c>
      <c r="D112" s="43" t="str">
        <f>IF(B112&lt;&gt;"",'Νέα ΦΣ'!H112 &amp; " -" &amp; 'Νέα ΦΣ'!M112 &amp; "W","")</f>
        <v/>
      </c>
      <c r="E112" s="44" t="str">
        <f>IF(B112&lt;&gt;"",'Νέα ΦΣ'!I112,"")</f>
        <v/>
      </c>
      <c r="F112" s="107"/>
      <c r="G112" s="48" t="str">
        <f>IF(C112&lt;&gt;"",ROUND('Γενικά Δεδομένα'!$I$15*F112,0),"")</f>
        <v/>
      </c>
    </row>
    <row r="113" spans="2:7" x14ac:dyDescent="0.3">
      <c r="B113" s="42" t="str">
        <f>IF('Συμβατικά ΦΣ'!B113&lt;&gt;"",'Συμβατικά ΦΣ'!B113,"")</f>
        <v/>
      </c>
      <c r="C113" s="43" t="str">
        <f>IF(B113&lt;&gt;"",'Νέα ΦΣ'!C113,"")</f>
        <v/>
      </c>
      <c r="D113" s="43" t="str">
        <f>IF(B113&lt;&gt;"",'Νέα ΦΣ'!H113 &amp; " -" &amp; 'Νέα ΦΣ'!M113 &amp; "W","")</f>
        <v/>
      </c>
      <c r="E113" s="44" t="str">
        <f>IF(B113&lt;&gt;"",'Νέα ΦΣ'!I113,"")</f>
        <v/>
      </c>
      <c r="F113" s="107"/>
      <c r="G113" s="48" t="str">
        <f>IF(C113&lt;&gt;"",ROUND('Γενικά Δεδομένα'!$I$15*F113,0),"")</f>
        <v/>
      </c>
    </row>
    <row r="114" spans="2:7" x14ac:dyDescent="0.3">
      <c r="B114" s="42" t="str">
        <f>IF('Συμβατικά ΦΣ'!B114&lt;&gt;"",'Συμβατικά ΦΣ'!B114,"")</f>
        <v/>
      </c>
      <c r="C114" s="43" t="str">
        <f>IF(B114&lt;&gt;"",'Νέα ΦΣ'!C114,"")</f>
        <v/>
      </c>
      <c r="D114" s="43" t="str">
        <f>IF(B114&lt;&gt;"",'Νέα ΦΣ'!H114 &amp; " -" &amp; 'Νέα ΦΣ'!M114 &amp; "W","")</f>
        <v/>
      </c>
      <c r="E114" s="44" t="str">
        <f>IF(B114&lt;&gt;"",'Νέα ΦΣ'!I114,"")</f>
        <v/>
      </c>
      <c r="F114" s="107"/>
      <c r="G114" s="48" t="str">
        <f>IF(C114&lt;&gt;"",ROUND('Γενικά Δεδομένα'!$I$15*F114,0),"")</f>
        <v/>
      </c>
    </row>
    <row r="115" spans="2:7" x14ac:dyDescent="0.3">
      <c r="B115" s="42" t="str">
        <f>IF('Συμβατικά ΦΣ'!B115&lt;&gt;"",'Συμβατικά ΦΣ'!B115,"")</f>
        <v/>
      </c>
      <c r="C115" s="43" t="str">
        <f>IF(B115&lt;&gt;"",'Νέα ΦΣ'!C115,"")</f>
        <v/>
      </c>
      <c r="D115" s="43" t="str">
        <f>IF(B115&lt;&gt;"",'Νέα ΦΣ'!H115 &amp; " -" &amp; 'Νέα ΦΣ'!M115 &amp; "W","")</f>
        <v/>
      </c>
      <c r="E115" s="44" t="str">
        <f>IF(B115&lt;&gt;"",'Νέα ΦΣ'!I115,"")</f>
        <v/>
      </c>
      <c r="F115" s="107"/>
      <c r="G115" s="48" t="str">
        <f>IF(C115&lt;&gt;"",ROUND('Γενικά Δεδομένα'!$I$15*F115,0),"")</f>
        <v/>
      </c>
    </row>
    <row r="116" spans="2:7" x14ac:dyDescent="0.3">
      <c r="B116" s="42" t="str">
        <f>IF('Συμβατικά ΦΣ'!B116&lt;&gt;"",'Συμβατικά ΦΣ'!B116,"")</f>
        <v/>
      </c>
      <c r="C116" s="43" t="str">
        <f>IF(B116&lt;&gt;"",'Νέα ΦΣ'!C116,"")</f>
        <v/>
      </c>
      <c r="D116" s="43" t="str">
        <f>IF(B116&lt;&gt;"",'Νέα ΦΣ'!H116 &amp; " -" &amp; 'Νέα ΦΣ'!M116 &amp; "W","")</f>
        <v/>
      </c>
      <c r="E116" s="44" t="str">
        <f>IF(B116&lt;&gt;"",'Νέα ΦΣ'!I116,"")</f>
        <v/>
      </c>
      <c r="F116" s="107"/>
      <c r="G116" s="48" t="str">
        <f>IF(C116&lt;&gt;"",ROUND('Γενικά Δεδομένα'!$I$15*F116,0),"")</f>
        <v/>
      </c>
    </row>
    <row r="117" spans="2:7" x14ac:dyDescent="0.3">
      <c r="B117" s="42" t="str">
        <f>IF('Συμβατικά ΦΣ'!B117&lt;&gt;"",'Συμβατικά ΦΣ'!B117,"")</f>
        <v/>
      </c>
      <c r="C117" s="43" t="str">
        <f>IF(B117&lt;&gt;"",'Νέα ΦΣ'!C117,"")</f>
        <v/>
      </c>
      <c r="D117" s="43" t="str">
        <f>IF(B117&lt;&gt;"",'Νέα ΦΣ'!H117 &amp; " -" &amp; 'Νέα ΦΣ'!M117 &amp; "W","")</f>
        <v/>
      </c>
      <c r="E117" s="44" t="str">
        <f>IF(B117&lt;&gt;"",'Νέα ΦΣ'!I117,"")</f>
        <v/>
      </c>
      <c r="F117" s="107"/>
      <c r="G117" s="48" t="str">
        <f>IF(C117&lt;&gt;"",ROUND('Γενικά Δεδομένα'!$I$15*F117,0),"")</f>
        <v/>
      </c>
    </row>
    <row r="118" spans="2:7" x14ac:dyDescent="0.3">
      <c r="B118" s="42" t="str">
        <f>IF('Συμβατικά ΦΣ'!B118&lt;&gt;"",'Συμβατικά ΦΣ'!B118,"")</f>
        <v/>
      </c>
      <c r="C118" s="43" t="str">
        <f>IF(B118&lt;&gt;"",'Νέα ΦΣ'!C118,"")</f>
        <v/>
      </c>
      <c r="D118" s="43" t="str">
        <f>IF(B118&lt;&gt;"",'Νέα ΦΣ'!H118 &amp; " -" &amp; 'Νέα ΦΣ'!M118 &amp; "W","")</f>
        <v/>
      </c>
      <c r="E118" s="44" t="str">
        <f>IF(B118&lt;&gt;"",'Νέα ΦΣ'!I118,"")</f>
        <v/>
      </c>
      <c r="F118" s="107"/>
      <c r="G118" s="48" t="str">
        <f>IF(C118&lt;&gt;"",ROUND('Γενικά Δεδομένα'!$I$15*F118,0),"")</f>
        <v/>
      </c>
    </row>
    <row r="119" spans="2:7" x14ac:dyDescent="0.3">
      <c r="B119" s="42" t="str">
        <f>IF('Συμβατικά ΦΣ'!B119&lt;&gt;"",'Συμβατικά ΦΣ'!B119,"")</f>
        <v/>
      </c>
      <c r="C119" s="43" t="str">
        <f>IF(B119&lt;&gt;"",'Νέα ΦΣ'!C119,"")</f>
        <v/>
      </c>
      <c r="D119" s="43" t="str">
        <f>IF(B119&lt;&gt;"",'Νέα ΦΣ'!H119 &amp; " -" &amp; 'Νέα ΦΣ'!M119 &amp; "W","")</f>
        <v/>
      </c>
      <c r="E119" s="44" t="str">
        <f>IF(B119&lt;&gt;"",'Νέα ΦΣ'!I119,"")</f>
        <v/>
      </c>
      <c r="F119" s="107"/>
      <c r="G119" s="48" t="str">
        <f>IF(C119&lt;&gt;"",ROUND('Γενικά Δεδομένα'!$I$15*F119,0),"")</f>
        <v/>
      </c>
    </row>
    <row r="120" spans="2:7" x14ac:dyDescent="0.3">
      <c r="B120" s="42" t="str">
        <f>IF('Συμβατικά ΦΣ'!B120&lt;&gt;"",'Συμβατικά ΦΣ'!B120,"")</f>
        <v/>
      </c>
      <c r="C120" s="43" t="str">
        <f>IF(B120&lt;&gt;"",'Νέα ΦΣ'!C120,"")</f>
        <v/>
      </c>
      <c r="D120" s="43" t="str">
        <f>IF(B120&lt;&gt;"",'Νέα ΦΣ'!H120 &amp; " -" &amp; 'Νέα ΦΣ'!M120 &amp; "W","")</f>
        <v/>
      </c>
      <c r="E120" s="44" t="str">
        <f>IF(B120&lt;&gt;"",'Νέα ΦΣ'!I120,"")</f>
        <v/>
      </c>
      <c r="F120" s="107"/>
      <c r="G120" s="48" t="str">
        <f>IF(C120&lt;&gt;"",ROUND('Γενικά Δεδομένα'!$I$15*F120,0),"")</f>
        <v/>
      </c>
    </row>
    <row r="121" spans="2:7" x14ac:dyDescent="0.3">
      <c r="B121" s="42" t="str">
        <f>IF('Συμβατικά ΦΣ'!B121&lt;&gt;"",'Συμβατικά ΦΣ'!B121,"")</f>
        <v/>
      </c>
      <c r="C121" s="43" t="str">
        <f>IF(B121&lt;&gt;"",'Νέα ΦΣ'!C121,"")</f>
        <v/>
      </c>
      <c r="D121" s="43" t="str">
        <f>IF(B121&lt;&gt;"",'Νέα ΦΣ'!H121 &amp; " -" &amp; 'Νέα ΦΣ'!M121 &amp; "W","")</f>
        <v/>
      </c>
      <c r="E121" s="44" t="str">
        <f>IF(B121&lt;&gt;"",'Νέα ΦΣ'!I121,"")</f>
        <v/>
      </c>
      <c r="F121" s="107"/>
      <c r="G121" s="48" t="str">
        <f>IF(C121&lt;&gt;"",ROUND('Γενικά Δεδομένα'!$I$15*F121,0),"")</f>
        <v/>
      </c>
    </row>
    <row r="122" spans="2:7" x14ac:dyDescent="0.3">
      <c r="B122" s="42" t="str">
        <f>IF('Συμβατικά ΦΣ'!B122&lt;&gt;"",'Συμβατικά ΦΣ'!B122,"")</f>
        <v/>
      </c>
      <c r="C122" s="43" t="str">
        <f>IF(B122&lt;&gt;"",'Νέα ΦΣ'!C122,"")</f>
        <v/>
      </c>
      <c r="D122" s="43" t="str">
        <f>IF(B122&lt;&gt;"",'Νέα ΦΣ'!H122 &amp; " -" &amp; 'Νέα ΦΣ'!M122 &amp; "W","")</f>
        <v/>
      </c>
      <c r="E122" s="44" t="str">
        <f>IF(B122&lt;&gt;"",'Νέα ΦΣ'!I122,"")</f>
        <v/>
      </c>
      <c r="F122" s="107"/>
      <c r="G122" s="48" t="str">
        <f>IF(C122&lt;&gt;"",ROUND('Γενικά Δεδομένα'!$I$15*F122,0),"")</f>
        <v/>
      </c>
    </row>
    <row r="123" spans="2:7" x14ac:dyDescent="0.3">
      <c r="B123" s="42" t="str">
        <f>IF('Συμβατικά ΦΣ'!B123&lt;&gt;"",'Συμβατικά ΦΣ'!B123,"")</f>
        <v/>
      </c>
      <c r="C123" s="43" t="str">
        <f>IF(B123&lt;&gt;"",'Νέα ΦΣ'!C123,"")</f>
        <v/>
      </c>
      <c r="D123" s="43" t="str">
        <f>IF(B123&lt;&gt;"",'Νέα ΦΣ'!H123 &amp; " -" &amp; 'Νέα ΦΣ'!M123 &amp; "W","")</f>
        <v/>
      </c>
      <c r="E123" s="44" t="str">
        <f>IF(B123&lt;&gt;"",'Νέα ΦΣ'!I123,"")</f>
        <v/>
      </c>
      <c r="F123" s="107"/>
      <c r="G123" s="48" t="str">
        <f>IF(C123&lt;&gt;"",ROUND('Γενικά Δεδομένα'!$I$15*F123,0),"")</f>
        <v/>
      </c>
    </row>
    <row r="124" spans="2:7" x14ac:dyDescent="0.3">
      <c r="B124" s="42" t="str">
        <f>IF('Συμβατικά ΦΣ'!B124&lt;&gt;"",'Συμβατικά ΦΣ'!B124,"")</f>
        <v/>
      </c>
      <c r="C124" s="43" t="str">
        <f>IF(B124&lt;&gt;"",'Νέα ΦΣ'!C124,"")</f>
        <v/>
      </c>
      <c r="D124" s="43" t="str">
        <f>IF(B124&lt;&gt;"",'Νέα ΦΣ'!H124 &amp; " -" &amp; 'Νέα ΦΣ'!M124 &amp; "W","")</f>
        <v/>
      </c>
      <c r="E124" s="44" t="str">
        <f>IF(B124&lt;&gt;"",'Νέα ΦΣ'!I124,"")</f>
        <v/>
      </c>
      <c r="F124" s="107"/>
      <c r="G124" s="48" t="str">
        <f>IF(C124&lt;&gt;"",ROUND('Γενικά Δεδομένα'!$I$15*F124,0),"")</f>
        <v/>
      </c>
    </row>
    <row r="125" spans="2:7" x14ac:dyDescent="0.3">
      <c r="B125" s="42" t="str">
        <f>IF('Συμβατικά ΦΣ'!B125&lt;&gt;"",'Συμβατικά ΦΣ'!B125,"")</f>
        <v/>
      </c>
      <c r="C125" s="43" t="str">
        <f>IF(B125&lt;&gt;"",'Νέα ΦΣ'!C125,"")</f>
        <v/>
      </c>
      <c r="D125" s="43" t="str">
        <f>IF(B125&lt;&gt;"",'Νέα ΦΣ'!H125 &amp; " -" &amp; 'Νέα ΦΣ'!M125 &amp; "W","")</f>
        <v/>
      </c>
      <c r="E125" s="44" t="str">
        <f>IF(B125&lt;&gt;"",'Νέα ΦΣ'!I125,"")</f>
        <v/>
      </c>
      <c r="F125" s="107"/>
      <c r="G125" s="48" t="str">
        <f>IF(C125&lt;&gt;"",ROUND('Γενικά Δεδομένα'!$I$15*F125,0),"")</f>
        <v/>
      </c>
    </row>
    <row r="126" spans="2:7" x14ac:dyDescent="0.3">
      <c r="B126" s="42" t="str">
        <f>IF('Συμβατικά ΦΣ'!B126&lt;&gt;"",'Συμβατικά ΦΣ'!B126,"")</f>
        <v/>
      </c>
      <c r="C126" s="43" t="str">
        <f>IF(B126&lt;&gt;"",'Νέα ΦΣ'!C126,"")</f>
        <v/>
      </c>
      <c r="D126" s="43" t="str">
        <f>IF(B126&lt;&gt;"",'Νέα ΦΣ'!H126 &amp; " -" &amp; 'Νέα ΦΣ'!M126 &amp; "W","")</f>
        <v/>
      </c>
      <c r="E126" s="44" t="str">
        <f>IF(B126&lt;&gt;"",'Νέα ΦΣ'!I126,"")</f>
        <v/>
      </c>
      <c r="F126" s="107"/>
      <c r="G126" s="48" t="str">
        <f>IF(C126&lt;&gt;"",ROUND('Γενικά Δεδομένα'!$I$15*F126,0),"")</f>
        <v/>
      </c>
    </row>
    <row r="127" spans="2:7" x14ac:dyDescent="0.3">
      <c r="B127" s="42" t="str">
        <f>IF('Συμβατικά ΦΣ'!B127&lt;&gt;"",'Συμβατικά ΦΣ'!B127,"")</f>
        <v/>
      </c>
      <c r="C127" s="43" t="str">
        <f>IF(B127&lt;&gt;"",'Νέα ΦΣ'!C127,"")</f>
        <v/>
      </c>
      <c r="D127" s="43" t="str">
        <f>IF(B127&lt;&gt;"",'Νέα ΦΣ'!H127 &amp; " -" &amp; 'Νέα ΦΣ'!M127 &amp; "W","")</f>
        <v/>
      </c>
      <c r="E127" s="44" t="str">
        <f>IF(B127&lt;&gt;"",'Νέα ΦΣ'!I127,"")</f>
        <v/>
      </c>
      <c r="F127" s="107"/>
      <c r="G127" s="48" t="str">
        <f>IF(C127&lt;&gt;"",ROUND('Γενικά Δεδομένα'!$I$15*F127,0),"")</f>
        <v/>
      </c>
    </row>
    <row r="128" spans="2:7" x14ac:dyDescent="0.3">
      <c r="B128" s="42" t="str">
        <f>IF('Συμβατικά ΦΣ'!B128&lt;&gt;"",'Συμβατικά ΦΣ'!B128,"")</f>
        <v/>
      </c>
      <c r="C128" s="43" t="str">
        <f>IF(B128&lt;&gt;"",'Νέα ΦΣ'!C128,"")</f>
        <v/>
      </c>
      <c r="D128" s="43" t="str">
        <f>IF(B128&lt;&gt;"",'Νέα ΦΣ'!H128 &amp; " -" &amp; 'Νέα ΦΣ'!M128 &amp; "W","")</f>
        <v/>
      </c>
      <c r="E128" s="44" t="str">
        <f>IF(B128&lt;&gt;"",'Νέα ΦΣ'!I128,"")</f>
        <v/>
      </c>
      <c r="F128" s="107"/>
      <c r="G128" s="48" t="str">
        <f>IF(C128&lt;&gt;"",ROUND('Γενικά Δεδομένα'!$I$15*F128,0),"")</f>
        <v/>
      </c>
    </row>
    <row r="129" spans="2:7" x14ac:dyDescent="0.3">
      <c r="B129" s="42" t="str">
        <f>IF('Συμβατικά ΦΣ'!B129&lt;&gt;"",'Συμβατικά ΦΣ'!B129,"")</f>
        <v/>
      </c>
      <c r="C129" s="43" t="str">
        <f>IF(B129&lt;&gt;"",'Νέα ΦΣ'!C129,"")</f>
        <v/>
      </c>
      <c r="D129" s="43" t="str">
        <f>IF(B129&lt;&gt;"",'Νέα ΦΣ'!H129 &amp; " -" &amp; 'Νέα ΦΣ'!M129 &amp; "W","")</f>
        <v/>
      </c>
      <c r="E129" s="44" t="str">
        <f>IF(B129&lt;&gt;"",'Νέα ΦΣ'!I129,"")</f>
        <v/>
      </c>
      <c r="F129" s="107"/>
      <c r="G129" s="48" t="str">
        <f>IF(C129&lt;&gt;"",ROUND('Γενικά Δεδομένα'!$I$15*F129,0),"")</f>
        <v/>
      </c>
    </row>
    <row r="130" spans="2:7" x14ac:dyDescent="0.3">
      <c r="B130" s="42" t="str">
        <f>IF('Συμβατικά ΦΣ'!B130&lt;&gt;"",'Συμβατικά ΦΣ'!B130,"")</f>
        <v/>
      </c>
      <c r="C130" s="43" t="str">
        <f>IF(B130&lt;&gt;"",'Νέα ΦΣ'!C130,"")</f>
        <v/>
      </c>
      <c r="D130" s="43" t="str">
        <f>IF(B130&lt;&gt;"",'Νέα ΦΣ'!H130 &amp; " -" &amp; 'Νέα ΦΣ'!M130 &amp; "W","")</f>
        <v/>
      </c>
      <c r="E130" s="44" t="str">
        <f>IF(B130&lt;&gt;"",'Νέα ΦΣ'!I130,"")</f>
        <v/>
      </c>
      <c r="F130" s="107"/>
      <c r="G130" s="48" t="str">
        <f>IF(C130&lt;&gt;"",ROUND('Γενικά Δεδομένα'!$I$15*F130,0),"")</f>
        <v/>
      </c>
    </row>
    <row r="131" spans="2:7" x14ac:dyDescent="0.3">
      <c r="B131" s="42" t="str">
        <f>IF('Συμβατικά ΦΣ'!B131&lt;&gt;"",'Συμβατικά ΦΣ'!B131,"")</f>
        <v/>
      </c>
      <c r="C131" s="43" t="str">
        <f>IF(B131&lt;&gt;"",'Νέα ΦΣ'!C131,"")</f>
        <v/>
      </c>
      <c r="D131" s="43" t="str">
        <f>IF(B131&lt;&gt;"",'Νέα ΦΣ'!H131 &amp; " -" &amp; 'Νέα ΦΣ'!M131 &amp; "W","")</f>
        <v/>
      </c>
      <c r="E131" s="44" t="str">
        <f>IF(B131&lt;&gt;"",'Νέα ΦΣ'!I131,"")</f>
        <v/>
      </c>
      <c r="F131" s="107"/>
      <c r="G131" s="48" t="str">
        <f>IF(C131&lt;&gt;"",ROUND('Γενικά Δεδομένα'!$I$15*F131,0),"")</f>
        <v/>
      </c>
    </row>
    <row r="132" spans="2:7" x14ac:dyDescent="0.3">
      <c r="B132" s="42" t="str">
        <f>IF('Συμβατικά ΦΣ'!B132&lt;&gt;"",'Συμβατικά ΦΣ'!B132,"")</f>
        <v/>
      </c>
      <c r="C132" s="43" t="str">
        <f>IF(B132&lt;&gt;"",'Νέα ΦΣ'!C132,"")</f>
        <v/>
      </c>
      <c r="D132" s="43" t="str">
        <f>IF(B132&lt;&gt;"",'Νέα ΦΣ'!H132 &amp; " -" &amp; 'Νέα ΦΣ'!M132 &amp; "W","")</f>
        <v/>
      </c>
      <c r="E132" s="44" t="str">
        <f>IF(B132&lt;&gt;"",'Νέα ΦΣ'!I132,"")</f>
        <v/>
      </c>
      <c r="F132" s="107"/>
      <c r="G132" s="48" t="str">
        <f>IF(C132&lt;&gt;"",ROUND('Γενικά Δεδομένα'!$I$15*F132,0),"")</f>
        <v/>
      </c>
    </row>
    <row r="133" spans="2:7" x14ac:dyDescent="0.3">
      <c r="B133" s="42" t="str">
        <f>IF('Συμβατικά ΦΣ'!B133&lt;&gt;"",'Συμβατικά ΦΣ'!B133,"")</f>
        <v/>
      </c>
      <c r="C133" s="43" t="str">
        <f>IF(B133&lt;&gt;"",'Νέα ΦΣ'!C133,"")</f>
        <v/>
      </c>
      <c r="D133" s="43" t="str">
        <f>IF(B133&lt;&gt;"",'Νέα ΦΣ'!H133 &amp; " -" &amp; 'Νέα ΦΣ'!M133 &amp; "W","")</f>
        <v/>
      </c>
      <c r="E133" s="44" t="str">
        <f>IF(B133&lt;&gt;"",'Νέα ΦΣ'!I133,"")</f>
        <v/>
      </c>
      <c r="F133" s="107"/>
      <c r="G133" s="48" t="str">
        <f>IF(C133&lt;&gt;"",ROUND('Γενικά Δεδομένα'!$I$15*F133,0),"")</f>
        <v/>
      </c>
    </row>
    <row r="134" spans="2:7" x14ac:dyDescent="0.3">
      <c r="B134" s="42" t="str">
        <f>IF('Συμβατικά ΦΣ'!B134&lt;&gt;"",'Συμβατικά ΦΣ'!B134,"")</f>
        <v/>
      </c>
      <c r="C134" s="43" t="str">
        <f>IF(B134&lt;&gt;"",'Νέα ΦΣ'!C134,"")</f>
        <v/>
      </c>
      <c r="D134" s="43" t="str">
        <f>IF(B134&lt;&gt;"",'Νέα ΦΣ'!H134 &amp; " -" &amp; 'Νέα ΦΣ'!M134 &amp; "W","")</f>
        <v/>
      </c>
      <c r="E134" s="44" t="str">
        <f>IF(B134&lt;&gt;"",'Νέα ΦΣ'!I134,"")</f>
        <v/>
      </c>
      <c r="F134" s="107"/>
      <c r="G134" s="48" t="str">
        <f>IF(C134&lt;&gt;"",ROUND('Γενικά Δεδομένα'!$I$15*F134,0),"")</f>
        <v/>
      </c>
    </row>
    <row r="135" spans="2:7" x14ac:dyDescent="0.3">
      <c r="B135" s="42" t="str">
        <f>IF('Συμβατικά ΦΣ'!B135&lt;&gt;"",'Συμβατικά ΦΣ'!B135,"")</f>
        <v/>
      </c>
      <c r="C135" s="43" t="str">
        <f>IF(B135&lt;&gt;"",'Νέα ΦΣ'!C135,"")</f>
        <v/>
      </c>
      <c r="D135" s="43" t="str">
        <f>IF(B135&lt;&gt;"",'Νέα ΦΣ'!H135 &amp; " -" &amp; 'Νέα ΦΣ'!M135 &amp; "W","")</f>
        <v/>
      </c>
      <c r="E135" s="44" t="str">
        <f>IF(B135&lt;&gt;"",'Νέα ΦΣ'!I135,"")</f>
        <v/>
      </c>
      <c r="F135" s="107"/>
      <c r="G135" s="48" t="str">
        <f>IF(C135&lt;&gt;"",ROUND('Γενικά Δεδομένα'!$I$15*F135,0),"")</f>
        <v/>
      </c>
    </row>
    <row r="136" spans="2:7" x14ac:dyDescent="0.3">
      <c r="B136" s="42" t="str">
        <f>IF('Συμβατικά ΦΣ'!B136&lt;&gt;"",'Συμβατικά ΦΣ'!B136,"")</f>
        <v/>
      </c>
      <c r="C136" s="43" t="str">
        <f>IF(B136&lt;&gt;"",'Νέα ΦΣ'!C136,"")</f>
        <v/>
      </c>
      <c r="D136" s="43" t="str">
        <f>IF(B136&lt;&gt;"",'Νέα ΦΣ'!H136 &amp; " -" &amp; 'Νέα ΦΣ'!M136 &amp; "W","")</f>
        <v/>
      </c>
      <c r="E136" s="44" t="str">
        <f>IF(B136&lt;&gt;"",'Νέα ΦΣ'!I136,"")</f>
        <v/>
      </c>
      <c r="F136" s="107"/>
      <c r="G136" s="48" t="str">
        <f>IF(C136&lt;&gt;"",ROUND('Γενικά Δεδομένα'!$I$15*F136,0),"")</f>
        <v/>
      </c>
    </row>
    <row r="137" spans="2:7" x14ac:dyDescent="0.3">
      <c r="B137" s="42" t="str">
        <f>IF('Συμβατικά ΦΣ'!B137&lt;&gt;"",'Συμβατικά ΦΣ'!B137,"")</f>
        <v/>
      </c>
      <c r="C137" s="43" t="str">
        <f>IF(B137&lt;&gt;"",'Νέα ΦΣ'!C137,"")</f>
        <v/>
      </c>
      <c r="D137" s="43" t="str">
        <f>IF(B137&lt;&gt;"",'Νέα ΦΣ'!H137 &amp; " -" &amp; 'Νέα ΦΣ'!M137 &amp; "W","")</f>
        <v/>
      </c>
      <c r="E137" s="44" t="str">
        <f>IF(B137&lt;&gt;"",'Νέα ΦΣ'!I137,"")</f>
        <v/>
      </c>
      <c r="F137" s="107"/>
      <c r="G137" s="48" t="str">
        <f>IF(C137&lt;&gt;"",ROUND('Γενικά Δεδομένα'!$I$15*F137,0),"")</f>
        <v/>
      </c>
    </row>
    <row r="138" spans="2:7" x14ac:dyDescent="0.3">
      <c r="B138" s="42" t="str">
        <f>IF('Συμβατικά ΦΣ'!B138&lt;&gt;"",'Συμβατικά ΦΣ'!B138,"")</f>
        <v/>
      </c>
      <c r="C138" s="43" t="str">
        <f>IF(B138&lt;&gt;"",'Νέα ΦΣ'!C138,"")</f>
        <v/>
      </c>
      <c r="D138" s="43" t="str">
        <f>IF(B138&lt;&gt;"",'Νέα ΦΣ'!H138 &amp; " -" &amp; 'Νέα ΦΣ'!M138 &amp; "W","")</f>
        <v/>
      </c>
      <c r="E138" s="44" t="str">
        <f>IF(B138&lt;&gt;"",'Νέα ΦΣ'!I138,"")</f>
        <v/>
      </c>
      <c r="F138" s="107"/>
      <c r="G138" s="48" t="str">
        <f>IF(C138&lt;&gt;"",ROUND('Γενικά Δεδομένα'!$I$15*F138,0),"")</f>
        <v/>
      </c>
    </row>
    <row r="139" spans="2:7" x14ac:dyDescent="0.3">
      <c r="B139" s="42" t="str">
        <f>IF('Συμβατικά ΦΣ'!B139&lt;&gt;"",'Συμβατικά ΦΣ'!B139,"")</f>
        <v/>
      </c>
      <c r="C139" s="43" t="str">
        <f>IF(B139&lt;&gt;"",'Νέα ΦΣ'!C139,"")</f>
        <v/>
      </c>
      <c r="D139" s="43" t="str">
        <f>IF(B139&lt;&gt;"",'Νέα ΦΣ'!H139 &amp; " -" &amp; 'Νέα ΦΣ'!M139 &amp; "W","")</f>
        <v/>
      </c>
      <c r="E139" s="44" t="str">
        <f>IF(B139&lt;&gt;"",'Νέα ΦΣ'!I139,"")</f>
        <v/>
      </c>
      <c r="F139" s="107"/>
      <c r="G139" s="48" t="str">
        <f>IF(C139&lt;&gt;"",ROUND('Γενικά Δεδομένα'!$I$15*F139,0),"")</f>
        <v/>
      </c>
    </row>
    <row r="140" spans="2:7" x14ac:dyDescent="0.3">
      <c r="B140" s="42" t="str">
        <f>IF('Συμβατικά ΦΣ'!B140&lt;&gt;"",'Συμβατικά ΦΣ'!B140,"")</f>
        <v/>
      </c>
      <c r="C140" s="43" t="str">
        <f>IF(B140&lt;&gt;"",'Νέα ΦΣ'!C140,"")</f>
        <v/>
      </c>
      <c r="D140" s="43" t="str">
        <f>IF(B140&lt;&gt;"",'Νέα ΦΣ'!H140 &amp; " -" &amp; 'Νέα ΦΣ'!M140 &amp; "W","")</f>
        <v/>
      </c>
      <c r="E140" s="44" t="str">
        <f>IF(B140&lt;&gt;"",'Νέα ΦΣ'!I140,"")</f>
        <v/>
      </c>
      <c r="F140" s="107"/>
      <c r="G140" s="48" t="str">
        <f>IF(C140&lt;&gt;"",ROUND('Γενικά Δεδομένα'!$I$15*F140,0),"")</f>
        <v/>
      </c>
    </row>
    <row r="141" spans="2:7" x14ac:dyDescent="0.3">
      <c r="B141" s="42" t="str">
        <f>IF('Συμβατικά ΦΣ'!B141&lt;&gt;"",'Συμβατικά ΦΣ'!B141,"")</f>
        <v/>
      </c>
      <c r="C141" s="43" t="str">
        <f>IF(B141&lt;&gt;"",'Νέα ΦΣ'!C141,"")</f>
        <v/>
      </c>
      <c r="D141" s="43" t="str">
        <f>IF(B141&lt;&gt;"",'Νέα ΦΣ'!H141 &amp; " -" &amp; 'Νέα ΦΣ'!M141 &amp; "W","")</f>
        <v/>
      </c>
      <c r="E141" s="44" t="str">
        <f>IF(B141&lt;&gt;"",'Νέα ΦΣ'!I141,"")</f>
        <v/>
      </c>
      <c r="F141" s="107"/>
      <c r="G141" s="48" t="str">
        <f>IF(C141&lt;&gt;"",ROUND('Γενικά Δεδομένα'!$I$15*F141,0),"")</f>
        <v/>
      </c>
    </row>
    <row r="142" spans="2:7" x14ac:dyDescent="0.3">
      <c r="B142" s="42" t="str">
        <f>IF('Συμβατικά ΦΣ'!B142&lt;&gt;"",'Συμβατικά ΦΣ'!B142,"")</f>
        <v/>
      </c>
      <c r="C142" s="43" t="str">
        <f>IF(B142&lt;&gt;"",'Νέα ΦΣ'!C142,"")</f>
        <v/>
      </c>
      <c r="D142" s="43" t="str">
        <f>IF(B142&lt;&gt;"",'Νέα ΦΣ'!H142 &amp; " -" &amp; 'Νέα ΦΣ'!M142 &amp; "W","")</f>
        <v/>
      </c>
      <c r="E142" s="44" t="str">
        <f>IF(B142&lt;&gt;"",'Νέα ΦΣ'!I142,"")</f>
        <v/>
      </c>
      <c r="F142" s="107"/>
      <c r="G142" s="48" t="str">
        <f>IF(C142&lt;&gt;"",ROUND('Γενικά Δεδομένα'!$I$15*F142,0),"")</f>
        <v/>
      </c>
    </row>
    <row r="143" spans="2:7" x14ac:dyDescent="0.3">
      <c r="B143" s="42" t="str">
        <f>IF('Συμβατικά ΦΣ'!B143&lt;&gt;"",'Συμβατικά ΦΣ'!B143,"")</f>
        <v/>
      </c>
      <c r="C143" s="43" t="str">
        <f>IF(B143&lt;&gt;"",'Νέα ΦΣ'!C143,"")</f>
        <v/>
      </c>
      <c r="D143" s="43" t="str">
        <f>IF(B143&lt;&gt;"",'Νέα ΦΣ'!H143 &amp; " -" &amp; 'Νέα ΦΣ'!M143 &amp; "W","")</f>
        <v/>
      </c>
      <c r="E143" s="44" t="str">
        <f>IF(B143&lt;&gt;"",'Νέα ΦΣ'!I143,"")</f>
        <v/>
      </c>
      <c r="F143" s="107"/>
      <c r="G143" s="48" t="str">
        <f>IF(C143&lt;&gt;"",ROUND('Γενικά Δεδομένα'!$I$15*F143,0),"")</f>
        <v/>
      </c>
    </row>
    <row r="144" spans="2:7" x14ac:dyDescent="0.3">
      <c r="B144" s="42" t="str">
        <f>IF('Συμβατικά ΦΣ'!B144&lt;&gt;"",'Συμβατικά ΦΣ'!B144,"")</f>
        <v/>
      </c>
      <c r="C144" s="43" t="str">
        <f>IF(B144&lt;&gt;"",'Νέα ΦΣ'!C144,"")</f>
        <v/>
      </c>
      <c r="D144" s="43" t="str">
        <f>IF(B144&lt;&gt;"",'Νέα ΦΣ'!H144 &amp; " -" &amp; 'Νέα ΦΣ'!M144 &amp; "W","")</f>
        <v/>
      </c>
      <c r="E144" s="44" t="str">
        <f>IF(B144&lt;&gt;"",'Νέα ΦΣ'!I144,"")</f>
        <v/>
      </c>
      <c r="F144" s="107"/>
      <c r="G144" s="48" t="str">
        <f>IF(C144&lt;&gt;"",ROUND('Γενικά Δεδομένα'!$I$15*F144,0),"")</f>
        <v/>
      </c>
    </row>
    <row r="145" spans="2:7" x14ac:dyDescent="0.3">
      <c r="B145" s="42" t="str">
        <f>IF('Συμβατικά ΦΣ'!B145&lt;&gt;"",'Συμβατικά ΦΣ'!B145,"")</f>
        <v/>
      </c>
      <c r="C145" s="43" t="str">
        <f>IF(B145&lt;&gt;"",'Νέα ΦΣ'!C145,"")</f>
        <v/>
      </c>
      <c r="D145" s="43" t="str">
        <f>IF(B145&lt;&gt;"",'Νέα ΦΣ'!H145 &amp; " -" &amp; 'Νέα ΦΣ'!M145 &amp; "W","")</f>
        <v/>
      </c>
      <c r="E145" s="44" t="str">
        <f>IF(B145&lt;&gt;"",'Νέα ΦΣ'!I145,"")</f>
        <v/>
      </c>
      <c r="F145" s="107"/>
      <c r="G145" s="48" t="str">
        <f>IF(C145&lt;&gt;"",ROUND('Γενικά Δεδομένα'!$I$15*F145,0),"")</f>
        <v/>
      </c>
    </row>
    <row r="146" spans="2:7" x14ac:dyDescent="0.3">
      <c r="B146" s="42" t="str">
        <f>IF('Συμβατικά ΦΣ'!B146&lt;&gt;"",'Συμβατικά ΦΣ'!B146,"")</f>
        <v/>
      </c>
      <c r="C146" s="43" t="str">
        <f>IF(B146&lt;&gt;"",'Νέα ΦΣ'!C146,"")</f>
        <v/>
      </c>
      <c r="D146" s="43" t="str">
        <f>IF(B146&lt;&gt;"",'Νέα ΦΣ'!H146 &amp; " -" &amp; 'Νέα ΦΣ'!M146 &amp; "W","")</f>
        <v/>
      </c>
      <c r="E146" s="44" t="str">
        <f>IF(B146&lt;&gt;"",'Νέα ΦΣ'!I146,"")</f>
        <v/>
      </c>
      <c r="F146" s="107"/>
      <c r="G146" s="48" t="str">
        <f>IF(C146&lt;&gt;"",ROUND('Γενικά Δεδομένα'!$I$15*F146,0),"")</f>
        <v/>
      </c>
    </row>
    <row r="147" spans="2:7" x14ac:dyDescent="0.3">
      <c r="B147" s="42" t="str">
        <f>IF('Συμβατικά ΦΣ'!B147&lt;&gt;"",'Συμβατικά ΦΣ'!B147,"")</f>
        <v/>
      </c>
      <c r="C147" s="43" t="str">
        <f>IF(B147&lt;&gt;"",'Νέα ΦΣ'!C147,"")</f>
        <v/>
      </c>
      <c r="D147" s="43" t="str">
        <f>IF(B147&lt;&gt;"",'Νέα ΦΣ'!H147 &amp; " -" &amp; 'Νέα ΦΣ'!M147 &amp; "W","")</f>
        <v/>
      </c>
      <c r="E147" s="44" t="str">
        <f>IF(B147&lt;&gt;"",'Νέα ΦΣ'!I147,"")</f>
        <v/>
      </c>
      <c r="F147" s="107"/>
      <c r="G147" s="48" t="str">
        <f>IF(C147&lt;&gt;"",ROUND('Γενικά Δεδομένα'!$I$15*F147,0),"")</f>
        <v/>
      </c>
    </row>
    <row r="148" spans="2:7" x14ac:dyDescent="0.3">
      <c r="B148" s="42" t="str">
        <f>IF('Συμβατικά ΦΣ'!B148&lt;&gt;"",'Συμβατικά ΦΣ'!B148,"")</f>
        <v/>
      </c>
      <c r="C148" s="43" t="str">
        <f>IF(B148&lt;&gt;"",'Νέα ΦΣ'!C148,"")</f>
        <v/>
      </c>
      <c r="D148" s="43" t="str">
        <f>IF(B148&lt;&gt;"",'Νέα ΦΣ'!H148 &amp; " -" &amp; 'Νέα ΦΣ'!M148 &amp; "W","")</f>
        <v/>
      </c>
      <c r="E148" s="44" t="str">
        <f>IF(B148&lt;&gt;"",'Νέα ΦΣ'!I148,"")</f>
        <v/>
      </c>
      <c r="F148" s="107"/>
      <c r="G148" s="48" t="str">
        <f>IF(C148&lt;&gt;"",ROUND('Γενικά Δεδομένα'!$I$15*F148,0),"")</f>
        <v/>
      </c>
    </row>
    <row r="149" spans="2:7" x14ac:dyDescent="0.3">
      <c r="B149" s="42" t="str">
        <f>IF('Συμβατικά ΦΣ'!B149&lt;&gt;"",'Συμβατικά ΦΣ'!B149,"")</f>
        <v/>
      </c>
      <c r="C149" s="43" t="str">
        <f>IF(B149&lt;&gt;"",'Νέα ΦΣ'!C149,"")</f>
        <v/>
      </c>
      <c r="D149" s="43" t="str">
        <f>IF(B149&lt;&gt;"",'Νέα ΦΣ'!H149 &amp; " -" &amp; 'Νέα ΦΣ'!M149 &amp; "W","")</f>
        <v/>
      </c>
      <c r="E149" s="44" t="str">
        <f>IF(B149&lt;&gt;"",'Νέα ΦΣ'!I149,"")</f>
        <v/>
      </c>
      <c r="F149" s="107"/>
      <c r="G149" s="48" t="str">
        <f>IF(C149&lt;&gt;"",ROUND('Γενικά Δεδομένα'!$I$15*F149,0),"")</f>
        <v/>
      </c>
    </row>
    <row r="150" spans="2:7" x14ac:dyDescent="0.3">
      <c r="B150" s="42" t="str">
        <f>IF('Συμβατικά ΦΣ'!B150&lt;&gt;"",'Συμβατικά ΦΣ'!B150,"")</f>
        <v/>
      </c>
      <c r="C150" s="43" t="str">
        <f>IF(B150&lt;&gt;"",'Νέα ΦΣ'!C150,"")</f>
        <v/>
      </c>
      <c r="D150" s="43" t="str">
        <f>IF(B150&lt;&gt;"",'Νέα ΦΣ'!H150 &amp; " -" &amp; 'Νέα ΦΣ'!M150 &amp; "W","")</f>
        <v/>
      </c>
      <c r="E150" s="44" t="str">
        <f>IF(B150&lt;&gt;"",'Νέα ΦΣ'!I150,"")</f>
        <v/>
      </c>
      <c r="F150" s="107"/>
      <c r="G150" s="48" t="str">
        <f>IF(C150&lt;&gt;"",ROUND('Γενικά Δεδομένα'!$I$15*F150,0),"")</f>
        <v/>
      </c>
    </row>
    <row r="151" spans="2:7" x14ac:dyDescent="0.3">
      <c r="B151" s="42" t="str">
        <f>IF('Συμβατικά ΦΣ'!B151&lt;&gt;"",'Συμβατικά ΦΣ'!B151,"")</f>
        <v/>
      </c>
      <c r="C151" s="43" t="str">
        <f>IF(B151&lt;&gt;"",'Νέα ΦΣ'!C151,"")</f>
        <v/>
      </c>
      <c r="D151" s="43" t="str">
        <f>IF(B151&lt;&gt;"",'Νέα ΦΣ'!H151 &amp; " -" &amp; 'Νέα ΦΣ'!M151 &amp; "W","")</f>
        <v/>
      </c>
      <c r="E151" s="44" t="str">
        <f>IF(B151&lt;&gt;"",'Νέα ΦΣ'!I151,"")</f>
        <v/>
      </c>
      <c r="F151" s="107"/>
      <c r="G151" s="48" t="str">
        <f>IF(C151&lt;&gt;"",ROUND('Γενικά Δεδομένα'!$I$15*F151,0),"")</f>
        <v/>
      </c>
    </row>
    <row r="152" spans="2:7" x14ac:dyDescent="0.3">
      <c r="B152" s="42" t="str">
        <f>IF('Συμβατικά ΦΣ'!B152&lt;&gt;"",'Συμβατικά ΦΣ'!B152,"")</f>
        <v/>
      </c>
      <c r="C152" s="43" t="str">
        <f>IF(B152&lt;&gt;"",'Νέα ΦΣ'!C152,"")</f>
        <v/>
      </c>
      <c r="D152" s="43" t="str">
        <f>IF(B152&lt;&gt;"",'Νέα ΦΣ'!H152 &amp; " -" &amp; 'Νέα ΦΣ'!M152 &amp; "W","")</f>
        <v/>
      </c>
      <c r="E152" s="44" t="str">
        <f>IF(B152&lt;&gt;"",'Νέα ΦΣ'!I152,"")</f>
        <v/>
      </c>
      <c r="F152" s="107"/>
      <c r="G152" s="48" t="str">
        <f>IF(C152&lt;&gt;"",ROUND('Γενικά Δεδομένα'!$I$15*F152,0),"")</f>
        <v/>
      </c>
    </row>
    <row r="153" spans="2:7" ht="15" thickBot="1" x14ac:dyDescent="0.35">
      <c r="B153" s="186" t="str">
        <f>IF('Συμβατικά ΦΣ'!B153&lt;&gt;"",'Συμβατικά ΦΣ'!B153,"")</f>
        <v/>
      </c>
      <c r="C153" s="200" t="str">
        <f>IF(B153&lt;&gt;"",'Νέα ΦΣ'!C153,"")</f>
        <v/>
      </c>
      <c r="D153" s="200" t="str">
        <f>IF(B153&lt;&gt;"",'Νέα ΦΣ'!H153 &amp; " -" &amp; 'Νέα ΦΣ'!M153 &amp; "W","")</f>
        <v/>
      </c>
      <c r="E153" s="201" t="str">
        <f>IF(B153&lt;&gt;"",'Νέα ΦΣ'!I153,"")</f>
        <v/>
      </c>
      <c r="F153" s="205"/>
      <c r="G153" s="206" t="str">
        <f>IF(C153&lt;&gt;"",ROUND('Γενικά Δεδομένα'!$I$15*F153,0),"")</f>
        <v/>
      </c>
    </row>
  </sheetData>
  <sheetProtection password="B73B" sheet="1" objects="1" scenarios="1"/>
  <mergeCells count="1">
    <mergeCell ref="B2:G2"/>
  </mergeCell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WhiteSpace="0" view="pageLayout" zoomScaleNormal="100" workbookViewId="0">
      <selection activeCell="B4" sqref="B4:E4"/>
    </sheetView>
  </sheetViews>
  <sheetFormatPr defaultRowHeight="14.4" x14ac:dyDescent="0.3"/>
  <cols>
    <col min="1" max="1" width="3.5546875" customWidth="1"/>
    <col min="2" max="5" width="13.33203125" customWidth="1"/>
    <col min="6" max="6" width="10.6640625" customWidth="1"/>
    <col min="8" max="8" width="9.88671875" bestFit="1" customWidth="1"/>
    <col min="9" max="9" width="1.109375" customWidth="1"/>
    <col min="11" max="11" width="9.109375" hidden="1" customWidth="1"/>
  </cols>
  <sheetData>
    <row r="1" spans="1:11" ht="15" thickBot="1" x14ac:dyDescent="0.35"/>
    <row r="2" spans="1:11" ht="15.6" x14ac:dyDescent="0.3">
      <c r="A2" s="250" t="s">
        <v>273</v>
      </c>
      <c r="B2" s="251"/>
      <c r="C2" s="251"/>
      <c r="D2" s="251"/>
      <c r="E2" s="251"/>
      <c r="F2" s="251"/>
      <c r="G2" s="251"/>
      <c r="H2" s="252"/>
    </row>
    <row r="3" spans="1:11" ht="27.6" x14ac:dyDescent="0.3">
      <c r="A3" s="37" t="s">
        <v>18</v>
      </c>
      <c r="B3" s="277" t="s">
        <v>274</v>
      </c>
      <c r="C3" s="278"/>
      <c r="D3" s="278"/>
      <c r="E3" s="279"/>
      <c r="F3" s="191" t="s">
        <v>67</v>
      </c>
      <c r="G3" s="191" t="s">
        <v>275</v>
      </c>
      <c r="H3" s="47" t="s">
        <v>276</v>
      </c>
      <c r="K3" s="184">
        <f>SUM(K4:K24)</f>
        <v>0</v>
      </c>
    </row>
    <row r="4" spans="1:11" ht="67.5" customHeight="1" x14ac:dyDescent="0.3">
      <c r="A4" s="42" t="str">
        <f>IF(B4&lt;&gt;"",1,"")</f>
        <v/>
      </c>
      <c r="B4" s="276"/>
      <c r="C4" s="276"/>
      <c r="D4" s="276"/>
      <c r="E4" s="276"/>
      <c r="F4" s="104"/>
      <c r="G4" s="104"/>
      <c r="H4" s="185"/>
      <c r="K4" s="183">
        <f>G4*H4</f>
        <v>0</v>
      </c>
    </row>
    <row r="5" spans="1:11" ht="67.5" customHeight="1" x14ac:dyDescent="0.3">
      <c r="A5" s="42" t="str">
        <f t="shared" ref="A5:A24" si="0">IF(B5&lt;&gt;"",A4+1,"")</f>
        <v/>
      </c>
      <c r="B5" s="276"/>
      <c r="C5" s="276"/>
      <c r="D5" s="276"/>
      <c r="E5" s="276"/>
      <c r="F5" s="104"/>
      <c r="G5" s="104"/>
      <c r="H5" s="185"/>
      <c r="K5" s="183">
        <f t="shared" ref="K5:K24" si="1">G5*H5</f>
        <v>0</v>
      </c>
    </row>
    <row r="6" spans="1:11" ht="67.5" customHeight="1" x14ac:dyDescent="0.3">
      <c r="A6" s="42" t="str">
        <f t="shared" si="0"/>
        <v/>
      </c>
      <c r="B6" s="276"/>
      <c r="C6" s="276"/>
      <c r="D6" s="276"/>
      <c r="E6" s="276"/>
      <c r="F6" s="104"/>
      <c r="G6" s="104"/>
      <c r="H6" s="185"/>
      <c r="K6" s="183">
        <f t="shared" si="1"/>
        <v>0</v>
      </c>
    </row>
    <row r="7" spans="1:11" ht="67.5" customHeight="1" x14ac:dyDescent="0.3">
      <c r="A7" s="42" t="str">
        <f t="shared" si="0"/>
        <v/>
      </c>
      <c r="B7" s="276"/>
      <c r="C7" s="276"/>
      <c r="D7" s="276"/>
      <c r="E7" s="276"/>
      <c r="F7" s="104"/>
      <c r="G7" s="104"/>
      <c r="H7" s="185"/>
      <c r="K7" s="183">
        <f t="shared" si="1"/>
        <v>0</v>
      </c>
    </row>
    <row r="8" spans="1:11" ht="67.5" customHeight="1" x14ac:dyDescent="0.3">
      <c r="A8" s="42" t="str">
        <f t="shared" si="0"/>
        <v/>
      </c>
      <c r="B8" s="276"/>
      <c r="C8" s="276"/>
      <c r="D8" s="276"/>
      <c r="E8" s="276"/>
      <c r="F8" s="104"/>
      <c r="G8" s="104"/>
      <c r="H8" s="185"/>
      <c r="K8" s="183">
        <f t="shared" si="1"/>
        <v>0</v>
      </c>
    </row>
    <row r="9" spans="1:11" ht="67.5" customHeight="1" x14ac:dyDescent="0.3">
      <c r="A9" s="42" t="str">
        <f t="shared" si="0"/>
        <v/>
      </c>
      <c r="B9" s="276"/>
      <c r="C9" s="276"/>
      <c r="D9" s="276"/>
      <c r="E9" s="276"/>
      <c r="F9" s="104"/>
      <c r="G9" s="104"/>
      <c r="H9" s="185"/>
      <c r="K9" s="183">
        <f t="shared" si="1"/>
        <v>0</v>
      </c>
    </row>
    <row r="10" spans="1:11" ht="67.5" customHeight="1" x14ac:dyDescent="0.3">
      <c r="A10" s="42" t="str">
        <f t="shared" si="0"/>
        <v/>
      </c>
      <c r="B10" s="276"/>
      <c r="C10" s="276"/>
      <c r="D10" s="276"/>
      <c r="E10" s="276"/>
      <c r="F10" s="104"/>
      <c r="G10" s="104"/>
      <c r="H10" s="185"/>
      <c r="K10" s="183">
        <f t="shared" si="1"/>
        <v>0</v>
      </c>
    </row>
    <row r="11" spans="1:11" ht="67.5" customHeight="1" x14ac:dyDescent="0.3">
      <c r="A11" s="42" t="str">
        <f t="shared" si="0"/>
        <v/>
      </c>
      <c r="B11" s="276"/>
      <c r="C11" s="276"/>
      <c r="D11" s="276"/>
      <c r="E11" s="276"/>
      <c r="F11" s="104"/>
      <c r="G11" s="104"/>
      <c r="H11" s="185"/>
      <c r="K11" s="183">
        <f t="shared" si="1"/>
        <v>0</v>
      </c>
    </row>
    <row r="12" spans="1:11" ht="67.5" customHeight="1" x14ac:dyDescent="0.3">
      <c r="A12" s="42" t="str">
        <f t="shared" si="0"/>
        <v/>
      </c>
      <c r="B12" s="276"/>
      <c r="C12" s="276"/>
      <c r="D12" s="276"/>
      <c r="E12" s="276"/>
      <c r="F12" s="104"/>
      <c r="G12" s="104"/>
      <c r="H12" s="185"/>
      <c r="K12" s="183">
        <f t="shared" si="1"/>
        <v>0</v>
      </c>
    </row>
    <row r="13" spans="1:11" ht="67.5" customHeight="1" x14ac:dyDescent="0.3">
      <c r="A13" s="42" t="str">
        <f t="shared" si="0"/>
        <v/>
      </c>
      <c r="B13" s="276"/>
      <c r="C13" s="276"/>
      <c r="D13" s="276"/>
      <c r="E13" s="276"/>
      <c r="F13" s="104"/>
      <c r="G13" s="104"/>
      <c r="H13" s="185"/>
      <c r="K13" s="183">
        <f t="shared" si="1"/>
        <v>0</v>
      </c>
    </row>
    <row r="14" spans="1:11" ht="67.5" customHeight="1" x14ac:dyDescent="0.3">
      <c r="A14" s="42" t="str">
        <f t="shared" si="0"/>
        <v/>
      </c>
      <c r="B14" s="276"/>
      <c r="C14" s="276"/>
      <c r="D14" s="276"/>
      <c r="E14" s="276"/>
      <c r="F14" s="104"/>
      <c r="G14" s="104"/>
      <c r="H14" s="185"/>
      <c r="K14" s="183">
        <f t="shared" si="1"/>
        <v>0</v>
      </c>
    </row>
    <row r="15" spans="1:11" ht="67.5" customHeight="1" x14ac:dyDescent="0.3">
      <c r="A15" s="42" t="str">
        <f t="shared" si="0"/>
        <v/>
      </c>
      <c r="B15" s="276"/>
      <c r="C15" s="276"/>
      <c r="D15" s="276"/>
      <c r="E15" s="276"/>
      <c r="F15" s="104"/>
      <c r="G15" s="104"/>
      <c r="H15" s="185"/>
      <c r="K15" s="183">
        <f t="shared" si="1"/>
        <v>0</v>
      </c>
    </row>
    <row r="16" spans="1:11" ht="67.5" customHeight="1" x14ac:dyDescent="0.3">
      <c r="A16" s="42" t="str">
        <f t="shared" si="0"/>
        <v/>
      </c>
      <c r="B16" s="276"/>
      <c r="C16" s="276"/>
      <c r="D16" s="276"/>
      <c r="E16" s="276"/>
      <c r="F16" s="104"/>
      <c r="G16" s="104"/>
      <c r="H16" s="185"/>
      <c r="K16" s="183">
        <f t="shared" si="1"/>
        <v>0</v>
      </c>
    </row>
    <row r="17" spans="1:11" ht="67.5" customHeight="1" x14ac:dyDescent="0.3">
      <c r="A17" s="42" t="str">
        <f t="shared" si="0"/>
        <v/>
      </c>
      <c r="B17" s="276"/>
      <c r="C17" s="276"/>
      <c r="D17" s="276"/>
      <c r="E17" s="276"/>
      <c r="F17" s="104"/>
      <c r="G17" s="104"/>
      <c r="H17" s="185"/>
      <c r="K17" s="183">
        <f t="shared" si="1"/>
        <v>0</v>
      </c>
    </row>
    <row r="18" spans="1:11" ht="67.5" customHeight="1" x14ac:dyDescent="0.3">
      <c r="A18" s="42" t="str">
        <f t="shared" si="0"/>
        <v/>
      </c>
      <c r="B18" s="276"/>
      <c r="C18" s="276"/>
      <c r="D18" s="276"/>
      <c r="E18" s="276"/>
      <c r="F18" s="104"/>
      <c r="G18" s="104"/>
      <c r="H18" s="185"/>
      <c r="K18" s="183">
        <f t="shared" si="1"/>
        <v>0</v>
      </c>
    </row>
    <row r="19" spans="1:11" ht="67.5" customHeight="1" x14ac:dyDescent="0.3">
      <c r="A19" s="42" t="str">
        <f t="shared" si="0"/>
        <v/>
      </c>
      <c r="B19" s="276"/>
      <c r="C19" s="276"/>
      <c r="D19" s="276"/>
      <c r="E19" s="276"/>
      <c r="F19" s="104"/>
      <c r="G19" s="104"/>
      <c r="H19" s="185"/>
      <c r="K19" s="183">
        <f t="shared" si="1"/>
        <v>0</v>
      </c>
    </row>
    <row r="20" spans="1:11" ht="67.5" customHeight="1" x14ac:dyDescent="0.3">
      <c r="A20" s="42" t="str">
        <f t="shared" si="0"/>
        <v/>
      </c>
      <c r="B20" s="276"/>
      <c r="C20" s="276"/>
      <c r="D20" s="276"/>
      <c r="E20" s="276"/>
      <c r="F20" s="104"/>
      <c r="G20" s="104"/>
      <c r="H20" s="185"/>
      <c r="K20" s="183">
        <f t="shared" si="1"/>
        <v>0</v>
      </c>
    </row>
    <row r="21" spans="1:11" ht="67.5" customHeight="1" x14ac:dyDescent="0.3">
      <c r="A21" s="42" t="str">
        <f t="shared" si="0"/>
        <v/>
      </c>
      <c r="B21" s="276"/>
      <c r="C21" s="276"/>
      <c r="D21" s="276"/>
      <c r="E21" s="276"/>
      <c r="F21" s="104"/>
      <c r="G21" s="104"/>
      <c r="H21" s="185"/>
      <c r="K21" s="183">
        <f t="shared" si="1"/>
        <v>0</v>
      </c>
    </row>
    <row r="22" spans="1:11" ht="67.5" customHeight="1" x14ac:dyDescent="0.3">
      <c r="A22" s="42" t="str">
        <f t="shared" si="0"/>
        <v/>
      </c>
      <c r="B22" s="276"/>
      <c r="C22" s="276"/>
      <c r="D22" s="276"/>
      <c r="E22" s="276"/>
      <c r="F22" s="104"/>
      <c r="G22" s="104"/>
      <c r="H22" s="185"/>
      <c r="K22" s="183">
        <f t="shared" si="1"/>
        <v>0</v>
      </c>
    </row>
    <row r="23" spans="1:11" ht="67.5" customHeight="1" x14ac:dyDescent="0.3">
      <c r="A23" s="42" t="str">
        <f t="shared" si="0"/>
        <v/>
      </c>
      <c r="B23" s="276"/>
      <c r="C23" s="276"/>
      <c r="D23" s="276"/>
      <c r="E23" s="276"/>
      <c r="F23" s="104"/>
      <c r="G23" s="104"/>
      <c r="H23" s="185"/>
      <c r="K23" s="183">
        <f t="shared" si="1"/>
        <v>0</v>
      </c>
    </row>
    <row r="24" spans="1:11" ht="67.5" customHeight="1" thickBot="1" x14ac:dyDescent="0.35">
      <c r="A24" s="186" t="str">
        <f t="shared" si="0"/>
        <v/>
      </c>
      <c r="B24" s="280"/>
      <c r="C24" s="280"/>
      <c r="D24" s="280"/>
      <c r="E24" s="280"/>
      <c r="F24" s="187"/>
      <c r="G24" s="104"/>
      <c r="H24" s="188"/>
      <c r="K24" s="183">
        <f t="shared" si="1"/>
        <v>0</v>
      </c>
    </row>
  </sheetData>
  <sheetProtection password="B73B" sheet="1" objects="1" scenarios="1"/>
  <mergeCells count="23">
    <mergeCell ref="B7:E7"/>
    <mergeCell ref="A2:H2"/>
    <mergeCell ref="B3:E3"/>
    <mergeCell ref="B4:E4"/>
    <mergeCell ref="B5:E5"/>
    <mergeCell ref="B6:E6"/>
    <mergeCell ref="B19:E19"/>
    <mergeCell ref="B8:E8"/>
    <mergeCell ref="B9:E9"/>
    <mergeCell ref="B10:E10"/>
    <mergeCell ref="B11:E11"/>
    <mergeCell ref="B12:E12"/>
    <mergeCell ref="B13:E13"/>
    <mergeCell ref="B14:E14"/>
    <mergeCell ref="B15:E15"/>
    <mergeCell ref="B16:E16"/>
    <mergeCell ref="B17:E17"/>
    <mergeCell ref="B18:E18"/>
    <mergeCell ref="B20:E20"/>
    <mergeCell ref="B21:E21"/>
    <mergeCell ref="B22:E22"/>
    <mergeCell ref="B23:E23"/>
    <mergeCell ref="B24:E24"/>
  </mergeCells>
  <dataValidations count="4">
    <dataValidation operator="greaterThanOrEqual" allowBlank="1" showInputMessage="1" showErrorMessage="1" sqref="H3:H24"/>
    <dataValidation type="whole" operator="greaterThanOrEqual" allowBlank="1" showInputMessage="1" showErrorMessage="1" sqref="H2">
      <formula1>min_luminary_efficacy</formula1>
    </dataValidation>
    <dataValidation type="whole" operator="greaterThan" allowBlank="1" showInputMessage="1" showErrorMessage="1" sqref="G4">
      <formula1>0</formula1>
    </dataValidation>
    <dataValidation type="whole" allowBlank="1" showInputMessage="1" showErrorMessage="1" sqref="G5:G24">
      <formula1>0</formula1>
      <formula2>999999</formula2>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5"/>
  <sheetViews>
    <sheetView showWhiteSpace="0" view="pageLayout" topLeftCell="A4" zoomScaleNormal="85" workbookViewId="0">
      <selection activeCell="H27" sqref="H27:I27"/>
    </sheetView>
  </sheetViews>
  <sheetFormatPr defaultRowHeight="14.4" x14ac:dyDescent="0.3"/>
  <cols>
    <col min="1" max="1" width="0.6640625" customWidth="1"/>
    <col min="2" max="7" width="9.6640625" customWidth="1"/>
    <col min="8" max="9" width="10" customWidth="1"/>
  </cols>
  <sheetData>
    <row r="1" spans="2:9" ht="6.75" customHeight="1" thickBot="1" x14ac:dyDescent="0.35"/>
    <row r="2" spans="2:9" ht="15.6" x14ac:dyDescent="0.3">
      <c r="B2" s="293" t="s">
        <v>280</v>
      </c>
      <c r="C2" s="294"/>
      <c r="D2" s="294"/>
      <c r="E2" s="294"/>
      <c r="F2" s="294"/>
      <c r="G2" s="294"/>
      <c r="H2" s="294"/>
      <c r="I2" s="295"/>
    </row>
    <row r="3" spans="2:9" ht="15" customHeight="1" x14ac:dyDescent="0.3">
      <c r="B3" s="288" t="s">
        <v>31</v>
      </c>
      <c r="C3" s="289"/>
      <c r="D3" s="289"/>
      <c r="E3" s="289"/>
      <c r="F3" s="289"/>
      <c r="G3" s="289"/>
      <c r="H3" s="289"/>
      <c r="I3" s="290"/>
    </row>
    <row r="4" spans="2:9" ht="15" customHeight="1" x14ac:dyDescent="0.3">
      <c r="B4" s="296" t="s">
        <v>32</v>
      </c>
      <c r="C4" s="297"/>
      <c r="D4" s="297"/>
      <c r="E4" s="297"/>
      <c r="F4" s="297"/>
      <c r="G4" s="297"/>
      <c r="H4" s="284">
        <f>SUM('Συμβατικά ΦΣ'!H4:H153)</f>
        <v>0</v>
      </c>
      <c r="I4" s="285"/>
    </row>
    <row r="5" spans="2:9" ht="15" customHeight="1" x14ac:dyDescent="0.3">
      <c r="B5" s="296" t="s">
        <v>33</v>
      </c>
      <c r="C5" s="297"/>
      <c r="D5" s="297"/>
      <c r="E5" s="297"/>
      <c r="F5" s="297"/>
      <c r="G5" s="297"/>
      <c r="H5" s="291">
        <f>ROUND(SUM(Υπολογισμοί!E4:E153)/1000,2)</f>
        <v>0</v>
      </c>
      <c r="I5" s="292"/>
    </row>
    <row r="6" spans="2:9" ht="15" customHeight="1" x14ac:dyDescent="0.3">
      <c r="B6" s="296" t="s">
        <v>34</v>
      </c>
      <c r="C6" s="297"/>
      <c r="D6" s="297"/>
      <c r="E6" s="297"/>
      <c r="F6" s="297"/>
      <c r="G6" s="297"/>
      <c r="H6" s="284">
        <f>SUM(Υπολογισμοί!G4:G153)</f>
        <v>0</v>
      </c>
      <c r="I6" s="285"/>
    </row>
    <row r="7" spans="2:9" ht="15" customHeight="1" x14ac:dyDescent="0.3">
      <c r="B7" s="296" t="s">
        <v>35</v>
      </c>
      <c r="C7" s="297"/>
      <c r="D7" s="297"/>
      <c r="E7" s="297"/>
      <c r="F7" s="297"/>
      <c r="G7" s="297"/>
      <c r="H7" s="284">
        <f>ROUND(H6*'Γενικά Δεδομένα'!I4,2)</f>
        <v>0</v>
      </c>
      <c r="I7" s="285"/>
    </row>
    <row r="8" spans="2:9" x14ac:dyDescent="0.3">
      <c r="B8" s="298"/>
      <c r="C8" s="299"/>
      <c r="D8" s="299"/>
      <c r="E8" s="299"/>
      <c r="F8" s="299"/>
      <c r="G8" s="299"/>
      <c r="H8" s="299"/>
      <c r="I8" s="300"/>
    </row>
    <row r="9" spans="2:9" ht="15" customHeight="1" x14ac:dyDescent="0.3">
      <c r="B9" s="288" t="s">
        <v>37</v>
      </c>
      <c r="C9" s="289"/>
      <c r="D9" s="289"/>
      <c r="E9" s="289"/>
      <c r="F9" s="289"/>
      <c r="G9" s="289"/>
      <c r="H9" s="289"/>
      <c r="I9" s="290"/>
    </row>
    <row r="10" spans="2:9" ht="15" customHeight="1" x14ac:dyDescent="0.3">
      <c r="B10" s="286" t="s">
        <v>32</v>
      </c>
      <c r="C10" s="287"/>
      <c r="D10" s="287"/>
      <c r="E10" s="287"/>
      <c r="F10" s="287"/>
      <c r="G10" s="287"/>
      <c r="H10" s="284">
        <f>SUM('Νέα ΦΣ'!I4:I153)</f>
        <v>0</v>
      </c>
      <c r="I10" s="285"/>
    </row>
    <row r="11" spans="2:9" ht="15" customHeight="1" x14ac:dyDescent="0.3">
      <c r="B11" s="286" t="s">
        <v>33</v>
      </c>
      <c r="C11" s="287"/>
      <c r="D11" s="287"/>
      <c r="E11" s="287"/>
      <c r="F11" s="287"/>
      <c r="G11" s="287"/>
      <c r="H11" s="291">
        <f>ROUND(SUM(Υπολογισμοί!F4:F153)/1000,2)</f>
        <v>0</v>
      </c>
      <c r="I11" s="292"/>
    </row>
    <row r="12" spans="2:9" ht="15" customHeight="1" x14ac:dyDescent="0.3">
      <c r="B12" s="286" t="s">
        <v>34</v>
      </c>
      <c r="C12" s="287"/>
      <c r="D12" s="287"/>
      <c r="E12" s="287"/>
      <c r="F12" s="287"/>
      <c r="G12" s="287"/>
      <c r="H12" s="284">
        <f>SUM(Υπολογισμοί!H4:H153)</f>
        <v>0</v>
      </c>
      <c r="I12" s="285"/>
    </row>
    <row r="13" spans="2:9" ht="15" customHeight="1" x14ac:dyDescent="0.3">
      <c r="B13" s="286" t="s">
        <v>35</v>
      </c>
      <c r="C13" s="287"/>
      <c r="D13" s="287"/>
      <c r="E13" s="287"/>
      <c r="F13" s="287"/>
      <c r="G13" s="287"/>
      <c r="H13" s="284">
        <f>ROUND(H12*'Γενικά Δεδομένα'!I4,2)</f>
        <v>0</v>
      </c>
      <c r="I13" s="285"/>
    </row>
    <row r="14" spans="2:9" ht="15" customHeight="1" x14ac:dyDescent="0.3">
      <c r="B14" s="298"/>
      <c r="C14" s="299"/>
      <c r="D14" s="299"/>
      <c r="E14" s="299"/>
      <c r="F14" s="299"/>
      <c r="G14" s="299"/>
      <c r="H14" s="299"/>
      <c r="I14" s="300"/>
    </row>
    <row r="15" spans="2:9" ht="15" customHeight="1" x14ac:dyDescent="0.3">
      <c r="B15" s="288" t="s">
        <v>126</v>
      </c>
      <c r="C15" s="289"/>
      <c r="D15" s="289"/>
      <c r="E15" s="289"/>
      <c r="F15" s="289"/>
      <c r="G15" s="289"/>
      <c r="H15" s="289"/>
      <c r="I15" s="290"/>
    </row>
    <row r="16" spans="2:9" x14ac:dyDescent="0.3">
      <c r="B16" s="286" t="s">
        <v>45</v>
      </c>
      <c r="C16" s="287"/>
      <c r="D16" s="287"/>
      <c r="E16" s="287"/>
      <c r="F16" s="287"/>
      <c r="G16" s="287"/>
      <c r="H16" s="291">
        <f>SUM(Υπολογισμοί!I4:I153)</f>
        <v>0</v>
      </c>
      <c r="I16" s="292"/>
    </row>
    <row r="17" spans="2:9" x14ac:dyDescent="0.3">
      <c r="B17" s="286" t="s">
        <v>46</v>
      </c>
      <c r="C17" s="287"/>
      <c r="D17" s="287"/>
      <c r="E17" s="287"/>
      <c r="F17" s="287"/>
      <c r="G17" s="287"/>
      <c r="H17" s="291">
        <f>SUM(Υπολογισμοί!K4:K153)</f>
        <v>0</v>
      </c>
      <c r="I17" s="292"/>
    </row>
    <row r="18" spans="2:9" ht="14.4" customHeight="1" x14ac:dyDescent="0.3">
      <c r="B18" s="286" t="s">
        <v>47</v>
      </c>
      <c r="C18" s="287"/>
      <c r="D18" s="287"/>
      <c r="E18" s="287"/>
      <c r="F18" s="287"/>
      <c r="G18" s="287"/>
      <c r="H18" s="291">
        <f>+H16+H17</f>
        <v>0</v>
      </c>
      <c r="I18" s="292"/>
    </row>
    <row r="19" spans="2:9" ht="14.4" customHeight="1" x14ac:dyDescent="0.3">
      <c r="B19" s="286" t="s">
        <v>168</v>
      </c>
      <c r="C19" s="287"/>
      <c r="D19" s="287"/>
      <c r="E19" s="287"/>
      <c r="F19" s="287"/>
      <c r="G19" s="287"/>
      <c r="H19" s="291">
        <f>ROUND(H18*('Γενικά Δεδομένα'!$I$3),2)</f>
        <v>0</v>
      </c>
      <c r="I19" s="292"/>
    </row>
    <row r="20" spans="2:9" x14ac:dyDescent="0.3">
      <c r="B20" s="286" t="s">
        <v>48</v>
      </c>
      <c r="C20" s="287"/>
      <c r="D20" s="287"/>
      <c r="E20" s="287"/>
      <c r="F20" s="287"/>
      <c r="G20" s="287"/>
      <c r="H20" s="291">
        <f>H18+H19</f>
        <v>0</v>
      </c>
      <c r="I20" s="292"/>
    </row>
    <row r="21" spans="2:9" x14ac:dyDescent="0.3">
      <c r="B21" s="298"/>
      <c r="C21" s="299"/>
      <c r="D21" s="299"/>
      <c r="E21" s="299"/>
      <c r="F21" s="299"/>
      <c r="G21" s="299"/>
      <c r="H21" s="299"/>
      <c r="I21" s="300"/>
    </row>
    <row r="22" spans="2:9" x14ac:dyDescent="0.3">
      <c r="B22" s="288" t="s">
        <v>49</v>
      </c>
      <c r="C22" s="289"/>
      <c r="D22" s="289"/>
      <c r="E22" s="289"/>
      <c r="F22" s="289"/>
      <c r="G22" s="289"/>
      <c r="H22" s="289"/>
      <c r="I22" s="290"/>
    </row>
    <row r="23" spans="2:9" x14ac:dyDescent="0.3">
      <c r="B23" s="286" t="s">
        <v>50</v>
      </c>
      <c r="C23" s="287"/>
      <c r="D23" s="287"/>
      <c r="E23" s="287"/>
      <c r="F23" s="287"/>
      <c r="G23" s="287"/>
      <c r="H23" s="291">
        <f>SUM(Υπολογισμοί!J4:J153)</f>
        <v>0</v>
      </c>
      <c r="I23" s="292"/>
    </row>
    <row r="24" spans="2:9" x14ac:dyDescent="0.3">
      <c r="B24" s="286" t="s">
        <v>51</v>
      </c>
      <c r="C24" s="287"/>
      <c r="D24" s="287"/>
      <c r="E24" s="287"/>
      <c r="F24" s="287"/>
      <c r="G24" s="287"/>
      <c r="H24" s="291">
        <f>SUM(Υπολογισμοί!L4:L153)</f>
        <v>0</v>
      </c>
      <c r="I24" s="292"/>
    </row>
    <row r="25" spans="2:9" x14ac:dyDescent="0.3">
      <c r="B25" s="286" t="s">
        <v>277</v>
      </c>
      <c r="C25" s="287"/>
      <c r="D25" s="287"/>
      <c r="E25" s="287"/>
      <c r="F25" s="287"/>
      <c r="G25" s="287"/>
      <c r="H25" s="291">
        <f>+'Λοιπός Εξοπλισμός'!K3</f>
        <v>0</v>
      </c>
      <c r="I25" s="292"/>
    </row>
    <row r="26" spans="2:9" x14ac:dyDescent="0.3">
      <c r="B26" s="286" t="s">
        <v>47</v>
      </c>
      <c r="C26" s="287"/>
      <c r="D26" s="287"/>
      <c r="E26" s="287"/>
      <c r="F26" s="287"/>
      <c r="G26" s="287"/>
      <c r="H26" s="291">
        <f>+H23+H24+H25</f>
        <v>0</v>
      </c>
      <c r="I26" s="292"/>
    </row>
    <row r="27" spans="2:9" x14ac:dyDescent="0.3">
      <c r="B27" s="286" t="s">
        <v>169</v>
      </c>
      <c r="C27" s="287"/>
      <c r="D27" s="287"/>
      <c r="E27" s="287"/>
      <c r="F27" s="287"/>
      <c r="G27" s="287"/>
      <c r="H27" s="291">
        <f>ROUND(H26*('Γενικά Δεδομένα'!$I$3),2)</f>
        <v>0</v>
      </c>
      <c r="I27" s="292"/>
    </row>
    <row r="28" spans="2:9" x14ac:dyDescent="0.3">
      <c r="B28" s="286" t="s">
        <v>48</v>
      </c>
      <c r="C28" s="287"/>
      <c r="D28" s="287"/>
      <c r="E28" s="287"/>
      <c r="F28" s="287"/>
      <c r="G28" s="287"/>
      <c r="H28" s="291">
        <f>H26+H27</f>
        <v>0</v>
      </c>
      <c r="I28" s="292"/>
    </row>
    <row r="29" spans="2:9" x14ac:dyDescent="0.3">
      <c r="B29" s="298"/>
      <c r="C29" s="299"/>
      <c r="D29" s="299"/>
      <c r="E29" s="299"/>
      <c r="F29" s="299"/>
      <c r="G29" s="299"/>
      <c r="H29" s="299"/>
      <c r="I29" s="300"/>
    </row>
    <row r="30" spans="2:9" x14ac:dyDescent="0.3">
      <c r="B30" s="288" t="s">
        <v>52</v>
      </c>
      <c r="C30" s="289"/>
      <c r="D30" s="289"/>
      <c r="E30" s="289"/>
      <c r="F30" s="289"/>
      <c r="G30" s="289"/>
      <c r="H30" s="289"/>
      <c r="I30" s="290"/>
    </row>
    <row r="31" spans="2:9" x14ac:dyDescent="0.3">
      <c r="B31" s="286" t="s">
        <v>53</v>
      </c>
      <c r="C31" s="287"/>
      <c r="D31" s="287"/>
      <c r="E31" s="287"/>
      <c r="F31" s="287"/>
      <c r="G31" s="287"/>
      <c r="H31" s="291">
        <f>+H5-H11</f>
        <v>0</v>
      </c>
      <c r="I31" s="292"/>
    </row>
    <row r="32" spans="2:9" ht="30.75" customHeight="1" x14ac:dyDescent="0.3">
      <c r="B32" s="286" t="s">
        <v>54</v>
      </c>
      <c r="C32" s="287"/>
      <c r="D32" s="287"/>
      <c r="E32" s="287"/>
      <c r="F32" s="287"/>
      <c r="G32" s="287"/>
      <c r="H32" s="291">
        <f>+H6-H12</f>
        <v>0</v>
      </c>
      <c r="I32" s="292"/>
    </row>
    <row r="33" spans="2:9" x14ac:dyDescent="0.3">
      <c r="B33" s="286" t="s">
        <v>55</v>
      </c>
      <c r="C33" s="287"/>
      <c r="D33" s="287"/>
      <c r="E33" s="287"/>
      <c r="F33" s="287"/>
      <c r="G33" s="287"/>
      <c r="H33" s="291">
        <f>+H7-H13</f>
        <v>0</v>
      </c>
      <c r="I33" s="292"/>
    </row>
    <row r="34" spans="2:9" x14ac:dyDescent="0.3">
      <c r="B34" s="298"/>
      <c r="C34" s="299"/>
      <c r="D34" s="299"/>
      <c r="E34" s="299"/>
      <c r="F34" s="299"/>
      <c r="G34" s="299"/>
      <c r="H34" s="299"/>
      <c r="I34" s="300"/>
    </row>
    <row r="35" spans="2:9" x14ac:dyDescent="0.3">
      <c r="B35" s="288" t="s">
        <v>133</v>
      </c>
      <c r="C35" s="289"/>
      <c r="D35" s="289"/>
      <c r="E35" s="289"/>
      <c r="F35" s="289"/>
      <c r="G35" s="289"/>
      <c r="H35" s="289"/>
      <c r="I35" s="290"/>
    </row>
    <row r="36" spans="2:9" x14ac:dyDescent="0.3">
      <c r="B36" s="309" t="s">
        <v>57</v>
      </c>
      <c r="C36" s="310"/>
      <c r="D36" s="310" t="s">
        <v>58</v>
      </c>
      <c r="E36" s="310"/>
      <c r="F36" s="310" t="s">
        <v>59</v>
      </c>
      <c r="G36" s="310"/>
      <c r="H36" s="310" t="s">
        <v>60</v>
      </c>
      <c r="I36" s="311"/>
    </row>
    <row r="37" spans="2:9" ht="15" customHeight="1" x14ac:dyDescent="0.3">
      <c r="B37" s="286" t="s">
        <v>19</v>
      </c>
      <c r="C37" s="287"/>
      <c r="D37" s="291">
        <f>ROUND('Γενικά Δεδομένα'!I18*SUM(Υπολογισμοί!$G$4:$G$153)/1000000,2)</f>
        <v>0</v>
      </c>
      <c r="E37" s="291"/>
      <c r="F37" s="291">
        <f>ROUND('Γενικά Δεδομένα'!I18*SUM(Υπολογισμοί!$H$4:$H$153)/1000000,2)</f>
        <v>0</v>
      </c>
      <c r="G37" s="291"/>
      <c r="H37" s="291">
        <f t="shared" ref="H37" si="0">+D37-F37</f>
        <v>0</v>
      </c>
      <c r="I37" s="292"/>
    </row>
    <row r="38" spans="2:9" ht="14.4" customHeight="1" x14ac:dyDescent="0.3">
      <c r="B38" s="307" t="s">
        <v>127</v>
      </c>
      <c r="C38" s="308"/>
      <c r="D38" s="308"/>
      <c r="E38" s="308"/>
      <c r="F38" s="308"/>
      <c r="G38" s="308"/>
      <c r="H38" s="308"/>
      <c r="I38" s="58">
        <f>IF(D37=0,0,H37/D37)</f>
        <v>0</v>
      </c>
    </row>
    <row r="39" spans="2:9" x14ac:dyDescent="0.3">
      <c r="B39" s="298"/>
      <c r="C39" s="299"/>
      <c r="D39" s="299"/>
      <c r="E39" s="299"/>
      <c r="F39" s="299"/>
      <c r="G39" s="299"/>
      <c r="H39" s="299"/>
      <c r="I39" s="300"/>
    </row>
    <row r="40" spans="2:9" x14ac:dyDescent="0.3">
      <c r="B40" s="286" t="s">
        <v>56</v>
      </c>
      <c r="C40" s="287"/>
      <c r="D40" s="287"/>
      <c r="E40" s="287"/>
      <c r="F40" s="287"/>
      <c r="G40" s="287"/>
      <c r="H40" s="291">
        <f>+H28+H20</f>
        <v>0</v>
      </c>
      <c r="I40" s="292"/>
    </row>
    <row r="41" spans="2:9" ht="15" customHeight="1" x14ac:dyDescent="0.3">
      <c r="B41" s="298"/>
      <c r="C41" s="299"/>
      <c r="D41" s="299"/>
      <c r="E41" s="299"/>
      <c r="F41" s="299"/>
      <c r="G41" s="299"/>
      <c r="H41" s="299"/>
      <c r="I41" s="300"/>
    </row>
    <row r="42" spans="2:9" x14ac:dyDescent="0.3">
      <c r="B42" s="288" t="s">
        <v>134</v>
      </c>
      <c r="C42" s="289"/>
      <c r="D42" s="289"/>
      <c r="E42" s="289"/>
      <c r="F42" s="289"/>
      <c r="G42" s="289"/>
      <c r="H42" s="289"/>
      <c r="I42" s="290"/>
    </row>
    <row r="43" spans="2:9" ht="14.4" customHeight="1" x14ac:dyDescent="0.3">
      <c r="B43" s="286" t="s">
        <v>88</v>
      </c>
      <c r="C43" s="287"/>
      <c r="D43" s="287"/>
      <c r="E43" s="287"/>
      <c r="F43" s="287"/>
      <c r="G43" s="287"/>
      <c r="H43" s="304" t="str">
        <f>IF(ISERROR(AVERAGE(Οικονομικότητα!O7:O20)),"Μη Διαθέσιμη Τιμή",AVERAGE(Οικονομικότητα!O7:O20))</f>
        <v>Μη Διαθέσιμη Τιμή</v>
      </c>
      <c r="I43" s="305"/>
    </row>
    <row r="44" spans="2:9" x14ac:dyDescent="0.3">
      <c r="B44" s="286" t="s">
        <v>281</v>
      </c>
      <c r="C44" s="287"/>
      <c r="D44" s="287"/>
      <c r="E44" s="287"/>
      <c r="F44" s="287"/>
      <c r="G44" s="287"/>
      <c r="H44" s="304" t="str">
        <f>+Οικονομικότητα!H24</f>
        <v>Μη Διαθέσιμη Τιμή</v>
      </c>
      <c r="I44" s="306"/>
    </row>
    <row r="45" spans="2:9" ht="8.25" customHeight="1" thickBot="1" x14ac:dyDescent="0.35">
      <c r="B45" s="301"/>
      <c r="C45" s="302"/>
      <c r="D45" s="302"/>
      <c r="E45" s="302"/>
      <c r="F45" s="302"/>
      <c r="G45" s="302"/>
      <c r="H45" s="302"/>
      <c r="I45" s="303"/>
    </row>
  </sheetData>
  <sheetProtection password="B73B" sheet="1" objects="1" scenarios="1"/>
  <dataConsolidate/>
  <mergeCells count="75">
    <mergeCell ref="B34:I34"/>
    <mergeCell ref="B35:I35"/>
    <mergeCell ref="D37:E37"/>
    <mergeCell ref="B33:G33"/>
    <mergeCell ref="B41:I41"/>
    <mergeCell ref="B38:H38"/>
    <mergeCell ref="H40:I40"/>
    <mergeCell ref="B40:G40"/>
    <mergeCell ref="B37:C37"/>
    <mergeCell ref="H37:I37"/>
    <mergeCell ref="B36:C36"/>
    <mergeCell ref="D36:E36"/>
    <mergeCell ref="F36:G36"/>
    <mergeCell ref="H36:I36"/>
    <mergeCell ref="F37:G37"/>
    <mergeCell ref="H33:I33"/>
    <mergeCell ref="B45:I45"/>
    <mergeCell ref="B42:I42"/>
    <mergeCell ref="B43:G43"/>
    <mergeCell ref="H43:I43"/>
    <mergeCell ref="B44:G44"/>
    <mergeCell ref="H44:I44"/>
    <mergeCell ref="B39:I39"/>
    <mergeCell ref="B3:I3"/>
    <mergeCell ref="B9:I9"/>
    <mergeCell ref="B8:I8"/>
    <mergeCell ref="B14:I14"/>
    <mergeCell ref="B21:I21"/>
    <mergeCell ref="H5:I5"/>
    <mergeCell ref="H6:I6"/>
    <mergeCell ref="H7:I7"/>
    <mergeCell ref="B5:G5"/>
    <mergeCell ref="B6:G6"/>
    <mergeCell ref="B7:G7"/>
    <mergeCell ref="B12:G12"/>
    <mergeCell ref="H11:I11"/>
    <mergeCell ref="B29:I29"/>
    <mergeCell ref="B19:G19"/>
    <mergeCell ref="H24:I24"/>
    <mergeCell ref="H26:I26"/>
    <mergeCell ref="B24:G24"/>
    <mergeCell ref="B26:G26"/>
    <mergeCell ref="B28:G28"/>
    <mergeCell ref="H28:I28"/>
    <mergeCell ref="B27:G27"/>
    <mergeCell ref="H27:I27"/>
    <mergeCell ref="B25:G25"/>
    <mergeCell ref="H25:I25"/>
    <mergeCell ref="B32:G32"/>
    <mergeCell ref="H31:I31"/>
    <mergeCell ref="H32:I32"/>
    <mergeCell ref="B31:G31"/>
    <mergeCell ref="B30:I30"/>
    <mergeCell ref="B2:I2"/>
    <mergeCell ref="H17:I17"/>
    <mergeCell ref="H18:I18"/>
    <mergeCell ref="H19:I19"/>
    <mergeCell ref="H23:I23"/>
    <mergeCell ref="B23:G23"/>
    <mergeCell ref="H16:I16"/>
    <mergeCell ref="B16:G16"/>
    <mergeCell ref="B10:G10"/>
    <mergeCell ref="B11:G11"/>
    <mergeCell ref="H4:I4"/>
    <mergeCell ref="B4:G4"/>
    <mergeCell ref="H10:I10"/>
    <mergeCell ref="B17:G17"/>
    <mergeCell ref="B18:G18"/>
    <mergeCell ref="B20:G20"/>
    <mergeCell ref="H12:I12"/>
    <mergeCell ref="H13:I13"/>
    <mergeCell ref="B13:G13"/>
    <mergeCell ref="B15:I15"/>
    <mergeCell ref="B22:I22"/>
    <mergeCell ref="H20:I20"/>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Q153"/>
  <sheetViews>
    <sheetView tabSelected="1" zoomScaleNormal="100" zoomScalePageLayoutView="85" workbookViewId="0">
      <selection activeCell="G12" sqref="G12"/>
    </sheetView>
  </sheetViews>
  <sheetFormatPr defaultRowHeight="14.4" x14ac:dyDescent="0.3"/>
  <cols>
    <col min="1" max="1" width="0.5546875" customWidth="1"/>
    <col min="2" max="2" width="3.6640625" bestFit="1" customWidth="1"/>
    <col min="3" max="4" width="15.33203125" customWidth="1"/>
    <col min="5" max="5" width="10.109375" customWidth="1"/>
    <col min="6" max="6" width="10.6640625" customWidth="1"/>
    <col min="7" max="7" width="11.109375" customWidth="1"/>
    <col min="8" max="8" width="12.33203125" customWidth="1"/>
    <col min="9" max="9" width="13.109375" customWidth="1"/>
    <col min="10" max="10" width="11" customWidth="1"/>
    <col min="11" max="11" width="9.6640625" customWidth="1"/>
    <col min="14" max="14" width="0.6640625" customWidth="1"/>
    <col min="16" max="16" width="12.109375" bestFit="1" customWidth="1"/>
  </cols>
  <sheetData>
    <row r="1" spans="2:17" ht="15" thickBot="1" x14ac:dyDescent="0.35"/>
    <row r="2" spans="2:17" ht="15.6" x14ac:dyDescent="0.3">
      <c r="B2" s="312" t="s">
        <v>87</v>
      </c>
      <c r="C2" s="313"/>
      <c r="D2" s="313"/>
      <c r="E2" s="313"/>
      <c r="F2" s="313"/>
      <c r="G2" s="313"/>
      <c r="H2" s="313"/>
      <c r="I2" s="313"/>
      <c r="J2" s="313"/>
      <c r="K2" s="313"/>
      <c r="L2" s="313"/>
      <c r="M2" s="314"/>
    </row>
    <row r="3" spans="2:17" ht="54" customHeight="1" x14ac:dyDescent="0.3">
      <c r="B3" s="11" t="s">
        <v>18</v>
      </c>
      <c r="C3" s="4" t="s">
        <v>29</v>
      </c>
      <c r="D3" s="4" t="s">
        <v>30</v>
      </c>
      <c r="E3" s="4" t="s">
        <v>40</v>
      </c>
      <c r="F3" s="4" t="s">
        <v>41</v>
      </c>
      <c r="G3" s="4" t="s">
        <v>42</v>
      </c>
      <c r="H3" s="4" t="s">
        <v>43</v>
      </c>
      <c r="I3" s="4" t="s">
        <v>44</v>
      </c>
      <c r="J3" s="4" t="s">
        <v>39</v>
      </c>
      <c r="K3" s="5" t="s">
        <v>82</v>
      </c>
      <c r="L3" s="5" t="s">
        <v>83</v>
      </c>
      <c r="M3" s="12"/>
    </row>
    <row r="4" spans="2:17" ht="30" customHeight="1" x14ac:dyDescent="0.3">
      <c r="B4" s="13" t="str">
        <f>IF('Συμβατικά ΦΣ'!B4&lt;&gt;"",'Συμβατικά ΦΣ'!B4,"")</f>
        <v/>
      </c>
      <c r="C4" s="1" t="str">
        <f>IF(B4&lt;&gt;"",'Νέα ΦΣ'!C4,"")</f>
        <v/>
      </c>
      <c r="D4" s="1" t="str">
        <f>IF(B4&lt;&gt;"",Βραχίονες!D4,"")</f>
        <v/>
      </c>
      <c r="E4" s="3" t="str">
        <f>IF(B4&lt;&gt;"",ROUND('Συμβατικά ΦΣ'!H4*'Συμβατικά ΦΣ'!J4,2),"")</f>
        <v/>
      </c>
      <c r="F4" s="3" t="str">
        <f>IF(B4&lt;&gt;"",ROUND('Νέα ΦΣ'!I4*'Νέα ΦΣ'!M4,2),"")</f>
        <v/>
      </c>
      <c r="G4" s="3" t="str">
        <f>IF(B4&lt;&gt;"",ROUND('Συμβατικά ΦΣ'!L4*'Συμβατικά ΦΣ'!J4*'Γενικά Δεδομένα'!$I$6*365/1000,2),"")</f>
        <v/>
      </c>
      <c r="H4" s="3" t="str">
        <f>IF(B4&lt;&gt;"",IF('Νέα ΦΣ'!O4="ΝΑΙ",ROUND(0.85*F4*'Γενικά Δεδομένα'!$I$6*365/1000,2),ROUND(F4*'Γενικά Δεδομένα'!$I$6*365/1000,2)),"")</f>
        <v/>
      </c>
      <c r="I4" s="2" t="str">
        <f>IF(B4&lt;&gt;"",ROUND('Συμβατικά ΦΣ'!H4*'Γενικά Δεδομένα'!$I$9,2),"")</f>
        <v/>
      </c>
      <c r="J4" s="3" t="str">
        <f>IF(B4&lt;&gt;"",ROUND(('Νέα ΦΣ'!I4+'Νέα ΦΣ'!J4)*'Νέα ΦΣ'!N4,2),"")</f>
        <v/>
      </c>
      <c r="K4" s="3" t="str">
        <f>IF(B4&lt;&gt;"",ROUND(Βραχίονες!F4*'Γενικά Δεδομένα'!$I$10,2),"")</f>
        <v/>
      </c>
      <c r="L4" s="3" t="str">
        <f>IF(B4&lt;&gt;"",ROUND((Βραχίονες!F4+Βραχίονες!G4)*'Γενικά Δεδομένα'!$I$11,2),"")</f>
        <v/>
      </c>
      <c r="M4" s="14"/>
      <c r="P4" s="7"/>
      <c r="Q4" s="7"/>
    </row>
    <row r="5" spans="2:17" ht="30" customHeight="1" x14ac:dyDescent="0.3">
      <c r="B5" s="13" t="str">
        <f>IF('Συμβατικά ΦΣ'!B5&lt;&gt;"",'Συμβατικά ΦΣ'!B5,"")</f>
        <v/>
      </c>
      <c r="C5" s="1" t="str">
        <f>IF(B5&lt;&gt;"",'Νέα ΦΣ'!C5,"")</f>
        <v/>
      </c>
      <c r="D5" s="1" t="str">
        <f>IF(B5&lt;&gt;"",Βραχίονες!D5,"")</f>
        <v/>
      </c>
      <c r="E5" s="3" t="str">
        <f>IF(B5&lt;&gt;"",ROUND('Συμβατικά ΦΣ'!H5*'Συμβατικά ΦΣ'!J5,2),"")</f>
        <v/>
      </c>
      <c r="F5" s="3" t="str">
        <f>IF(B5&lt;&gt;"",ROUND('Νέα ΦΣ'!I5*'Νέα ΦΣ'!M5,2),"")</f>
        <v/>
      </c>
      <c r="G5" s="3" t="str">
        <f>IF(B5&lt;&gt;"",ROUND('Συμβατικά ΦΣ'!L5*'Συμβατικά ΦΣ'!J5*'Γενικά Δεδομένα'!$I$6*365/1000,2),"")</f>
        <v/>
      </c>
      <c r="H5" s="3" t="str">
        <f>IF(B5&lt;&gt;"",IF('Νέα ΦΣ'!O5="ΝΑΙ",ROUND(0.85*F5*'Γενικά Δεδομένα'!$I$6*365/1000,2),ROUND(F5*'Γενικά Δεδομένα'!$I$6*365/1000,2)),"")</f>
        <v/>
      </c>
      <c r="I5" s="2" t="str">
        <f>IF(B5&lt;&gt;"",ROUND('Συμβατικά ΦΣ'!H5*'Γενικά Δεδομένα'!$I$9,2),"")</f>
        <v/>
      </c>
      <c r="J5" s="3" t="str">
        <f>IF(B5&lt;&gt;"",ROUND(('Νέα ΦΣ'!I5+'Νέα ΦΣ'!J5)*'Νέα ΦΣ'!N5,2),"")</f>
        <v/>
      </c>
      <c r="K5" s="3" t="str">
        <f>IF(B5&lt;&gt;"",ROUND(Βραχίονες!F5*'Γενικά Δεδομένα'!$I$10,2),"")</f>
        <v/>
      </c>
      <c r="L5" s="3" t="str">
        <f>IF(B5&lt;&gt;"",ROUND((Βραχίονες!F5+Βραχίονες!G5)*'Γενικά Δεδομένα'!$I$11,2),"")</f>
        <v/>
      </c>
      <c r="M5" s="14"/>
    </row>
    <row r="6" spans="2:17" ht="30" customHeight="1" x14ac:dyDescent="0.3">
      <c r="B6" s="13" t="str">
        <f>IF('Συμβατικά ΦΣ'!B6&lt;&gt;"",'Συμβατικά ΦΣ'!B6,"")</f>
        <v/>
      </c>
      <c r="C6" s="1" t="str">
        <f>IF(B6&lt;&gt;"",'Νέα ΦΣ'!C6,"")</f>
        <v/>
      </c>
      <c r="D6" s="1" t="str">
        <f>IF(B6&lt;&gt;"",Βραχίονες!D6,"")</f>
        <v/>
      </c>
      <c r="E6" s="3" t="str">
        <f>IF(B6&lt;&gt;"",ROUND('Συμβατικά ΦΣ'!H6*'Συμβατικά ΦΣ'!J6,2),"")</f>
        <v/>
      </c>
      <c r="F6" s="3" t="str">
        <f>IF(B6&lt;&gt;"",ROUND('Νέα ΦΣ'!I6*'Νέα ΦΣ'!M6,2),"")</f>
        <v/>
      </c>
      <c r="G6" s="3" t="str">
        <f>IF(B6&lt;&gt;"",ROUND('Συμβατικά ΦΣ'!L6*'Συμβατικά ΦΣ'!J6*'Γενικά Δεδομένα'!$I$6*365/1000,2),"")</f>
        <v/>
      </c>
      <c r="H6" s="3" t="str">
        <f>IF(B6&lt;&gt;"",IF('Νέα ΦΣ'!O6="ΝΑΙ",ROUND(0.85*F6*'Γενικά Δεδομένα'!$I$6*365/1000,2),ROUND(F6*'Γενικά Δεδομένα'!$I$6*365/1000,2)),"")</f>
        <v/>
      </c>
      <c r="I6" s="2" t="str">
        <f>IF(B6&lt;&gt;"",ROUND('Συμβατικά ΦΣ'!H6*'Γενικά Δεδομένα'!$I$9,2),"")</f>
        <v/>
      </c>
      <c r="J6" s="3" t="str">
        <f>IF(B6&lt;&gt;"",ROUND(('Νέα ΦΣ'!I6+'Νέα ΦΣ'!J6)*'Νέα ΦΣ'!N6,2),"")</f>
        <v/>
      </c>
      <c r="K6" s="3" t="str">
        <f>IF(B6&lt;&gt;"",ROUND(Βραχίονες!F6*'Γενικά Δεδομένα'!$I$10,2),"")</f>
        <v/>
      </c>
      <c r="L6" s="3" t="str">
        <f>IF(B6&lt;&gt;"",ROUND((Βραχίονες!F6+Βραχίονες!G6)*'Γενικά Δεδομένα'!$I$11,2),"")</f>
        <v/>
      </c>
      <c r="M6" s="14"/>
    </row>
    <row r="7" spans="2:17" ht="30" customHeight="1" x14ac:dyDescent="0.3">
      <c r="B7" s="13" t="str">
        <f>IF('Συμβατικά ΦΣ'!B7&lt;&gt;"",'Συμβατικά ΦΣ'!B7,"")</f>
        <v/>
      </c>
      <c r="C7" s="1" t="str">
        <f>IF(B7&lt;&gt;"",'Νέα ΦΣ'!C7,"")</f>
        <v/>
      </c>
      <c r="D7" s="1" t="str">
        <f>IF(B7&lt;&gt;"",Βραχίονες!D7,"")</f>
        <v/>
      </c>
      <c r="E7" s="3" t="str">
        <f>IF(B7&lt;&gt;"",ROUND('Συμβατικά ΦΣ'!H7*'Συμβατικά ΦΣ'!J7,2),"")</f>
        <v/>
      </c>
      <c r="F7" s="3" t="str">
        <f>IF(B7&lt;&gt;"",ROUND('Νέα ΦΣ'!I7*'Νέα ΦΣ'!M7,2),"")</f>
        <v/>
      </c>
      <c r="G7" s="3" t="str">
        <f>IF(B7&lt;&gt;"",ROUND('Συμβατικά ΦΣ'!L7*'Συμβατικά ΦΣ'!J7*'Γενικά Δεδομένα'!$I$6*365/1000,2),"")</f>
        <v/>
      </c>
      <c r="H7" s="3" t="str">
        <f>IF(B7&lt;&gt;"",IF('Νέα ΦΣ'!O7="ΝΑΙ",ROUND(0.85*F7*'Γενικά Δεδομένα'!$I$6*365/1000,2),ROUND(F7*'Γενικά Δεδομένα'!$I$6*365/1000,2)),"")</f>
        <v/>
      </c>
      <c r="I7" s="2" t="str">
        <f>IF(B7&lt;&gt;"",ROUND('Συμβατικά ΦΣ'!H7*'Γενικά Δεδομένα'!$I$9,2),"")</f>
        <v/>
      </c>
      <c r="J7" s="3" t="str">
        <f>IF(B7&lt;&gt;"",ROUND(('Νέα ΦΣ'!I7+'Νέα ΦΣ'!J7)*'Νέα ΦΣ'!N7,2),"")</f>
        <v/>
      </c>
      <c r="K7" s="3" t="str">
        <f>IF(B7&lt;&gt;"",ROUND(Βραχίονες!F7*'Γενικά Δεδομένα'!$I$10,2),"")</f>
        <v/>
      </c>
      <c r="L7" s="3" t="str">
        <f>IF(B7&lt;&gt;"",ROUND((Βραχίονες!F7+Βραχίονες!G7)*'Γενικά Δεδομένα'!$I$11,2),"")</f>
        <v/>
      </c>
      <c r="M7" s="14"/>
    </row>
    <row r="8" spans="2:17" ht="30" customHeight="1" x14ac:dyDescent="0.3">
      <c r="B8" s="13" t="str">
        <f>IF('Συμβατικά ΦΣ'!B8&lt;&gt;"",'Συμβατικά ΦΣ'!B8,"")</f>
        <v/>
      </c>
      <c r="C8" s="1" t="str">
        <f>IF(B8&lt;&gt;"",'Νέα ΦΣ'!C8,"")</f>
        <v/>
      </c>
      <c r="D8" s="1" t="str">
        <f>IF(B8&lt;&gt;"",Βραχίονες!D8,"")</f>
        <v/>
      </c>
      <c r="E8" s="3" t="str">
        <f>IF(B8&lt;&gt;"",ROUND('Συμβατικά ΦΣ'!H8*'Συμβατικά ΦΣ'!J8,2),"")</f>
        <v/>
      </c>
      <c r="F8" s="3" t="str">
        <f>IF(B8&lt;&gt;"",ROUND('Νέα ΦΣ'!I8*'Νέα ΦΣ'!M8,2),"")</f>
        <v/>
      </c>
      <c r="G8" s="3" t="str">
        <f>IF(B8&lt;&gt;"",ROUND('Συμβατικά ΦΣ'!L8*'Συμβατικά ΦΣ'!J8*'Γενικά Δεδομένα'!$I$6*365/1000,2),"")</f>
        <v/>
      </c>
      <c r="H8" s="3" t="str">
        <f>IF(B8&lt;&gt;"",IF('Νέα ΦΣ'!O8="ΝΑΙ",ROUND(0.85*F8*'Γενικά Δεδομένα'!$I$6*365/1000,2),ROUND(F8*'Γενικά Δεδομένα'!$I$6*365/1000,2)),"")</f>
        <v/>
      </c>
      <c r="I8" s="2" t="str">
        <f>IF(B8&lt;&gt;"",ROUND('Συμβατικά ΦΣ'!H8*'Γενικά Δεδομένα'!$I$9,2),"")</f>
        <v/>
      </c>
      <c r="J8" s="3" t="str">
        <f>IF(B8&lt;&gt;"",ROUND(('Νέα ΦΣ'!I8+'Νέα ΦΣ'!J8)*'Νέα ΦΣ'!N8,2),"")</f>
        <v/>
      </c>
      <c r="K8" s="3" t="str">
        <f>IF(B8&lt;&gt;"",ROUND(Βραχίονες!F8*'Γενικά Δεδομένα'!$I$10,2),"")</f>
        <v/>
      </c>
      <c r="L8" s="3" t="str">
        <f>IF(B8&lt;&gt;"",ROUND((Βραχίονες!F8+Βραχίονες!G8)*'Γενικά Δεδομένα'!$I$11,2),"")</f>
        <v/>
      </c>
      <c r="M8" s="14"/>
    </row>
    <row r="9" spans="2:17" ht="30" customHeight="1" x14ac:dyDescent="0.3">
      <c r="B9" s="13" t="str">
        <f>IF('Συμβατικά ΦΣ'!B9&lt;&gt;"",'Συμβατικά ΦΣ'!B9,"")</f>
        <v/>
      </c>
      <c r="C9" s="1" t="str">
        <f>IF(B9&lt;&gt;"",'Νέα ΦΣ'!C9,"")</f>
        <v/>
      </c>
      <c r="D9" s="1" t="str">
        <f>IF(B9&lt;&gt;"",Βραχίονες!D9,"")</f>
        <v/>
      </c>
      <c r="E9" s="3" t="str">
        <f>IF(B9&lt;&gt;"",ROUND('Συμβατικά ΦΣ'!H9*'Συμβατικά ΦΣ'!J9,2),"")</f>
        <v/>
      </c>
      <c r="F9" s="3" t="str">
        <f>IF(B9&lt;&gt;"",ROUND('Νέα ΦΣ'!I9*'Νέα ΦΣ'!M9,2),"")</f>
        <v/>
      </c>
      <c r="G9" s="3" t="str">
        <f>IF(B9&lt;&gt;"",ROUND('Συμβατικά ΦΣ'!L9*'Συμβατικά ΦΣ'!J9*'Γενικά Δεδομένα'!$I$6*365/1000,2),"")</f>
        <v/>
      </c>
      <c r="H9" s="3" t="str">
        <f>IF(B9&lt;&gt;"",IF('Νέα ΦΣ'!O9="ΝΑΙ",ROUND(0.85*F9*'Γενικά Δεδομένα'!$I$6*365/1000,2),ROUND(F9*'Γενικά Δεδομένα'!$I$6*365/1000,2)),"")</f>
        <v/>
      </c>
      <c r="I9" s="2" t="str">
        <f>IF(B9&lt;&gt;"",ROUND('Συμβατικά ΦΣ'!H9*'Γενικά Δεδομένα'!$I$9,2),"")</f>
        <v/>
      </c>
      <c r="J9" s="3" t="str">
        <f>IF(B9&lt;&gt;"",ROUND(('Νέα ΦΣ'!I9+'Νέα ΦΣ'!J9)*'Νέα ΦΣ'!N9,2),"")</f>
        <v/>
      </c>
      <c r="K9" s="3" t="str">
        <f>IF(B9&lt;&gt;"",ROUND(Βραχίονες!F9*'Γενικά Δεδομένα'!$I$10,2),"")</f>
        <v/>
      </c>
      <c r="L9" s="3" t="str">
        <f>IF(B9&lt;&gt;"",ROUND((Βραχίονες!F9+Βραχίονες!G9)*'Γενικά Δεδομένα'!$I$11,2),"")</f>
        <v/>
      </c>
      <c r="M9" s="14"/>
    </row>
    <row r="10" spans="2:17" ht="30" customHeight="1" x14ac:dyDescent="0.3">
      <c r="B10" s="13" t="str">
        <f>IF('Συμβατικά ΦΣ'!B10&lt;&gt;"",'Συμβατικά ΦΣ'!B10,"")</f>
        <v/>
      </c>
      <c r="C10" s="1" t="str">
        <f>IF(B10&lt;&gt;"",'Νέα ΦΣ'!C10,"")</f>
        <v/>
      </c>
      <c r="D10" s="1" t="str">
        <f>IF(B10&lt;&gt;"",Βραχίονες!D10,"")</f>
        <v/>
      </c>
      <c r="E10" s="3" t="str">
        <f>IF(B10&lt;&gt;"",ROUND('Συμβατικά ΦΣ'!H10*'Συμβατικά ΦΣ'!J10,2),"")</f>
        <v/>
      </c>
      <c r="F10" s="3" t="str">
        <f>IF(B10&lt;&gt;"",ROUND('Νέα ΦΣ'!I10*'Νέα ΦΣ'!M10,2),"")</f>
        <v/>
      </c>
      <c r="G10" s="3" t="str">
        <f>IF(B10&lt;&gt;"",ROUND('Συμβατικά ΦΣ'!L10*'Συμβατικά ΦΣ'!J10*'Γενικά Δεδομένα'!$I$6*365/1000,2),"")</f>
        <v/>
      </c>
      <c r="H10" s="3" t="str">
        <f>IF(B10&lt;&gt;"",IF('Νέα ΦΣ'!O10="ΝΑΙ",ROUND(0.85*F10*'Γενικά Δεδομένα'!$I$6*365/1000,2),ROUND(F10*'Γενικά Δεδομένα'!$I$6*365/1000,2)),"")</f>
        <v/>
      </c>
      <c r="I10" s="2" t="str">
        <f>IF(B10&lt;&gt;"",ROUND('Συμβατικά ΦΣ'!H10*'Γενικά Δεδομένα'!$I$9,2),"")</f>
        <v/>
      </c>
      <c r="J10" s="3" t="str">
        <f>IF(B10&lt;&gt;"",ROUND(('Νέα ΦΣ'!I10+'Νέα ΦΣ'!J10)*'Νέα ΦΣ'!N10,2),"")</f>
        <v/>
      </c>
      <c r="K10" s="3" t="str">
        <f>IF(B10&lt;&gt;"",ROUND(Βραχίονες!F10*'Γενικά Δεδομένα'!$I$10,2),"")</f>
        <v/>
      </c>
      <c r="L10" s="3" t="str">
        <f>IF(B10&lt;&gt;"",ROUND((Βραχίονες!F10+Βραχίονες!G10)*'Γενικά Δεδομένα'!$I$11,2),"")</f>
        <v/>
      </c>
      <c r="M10" s="14"/>
    </row>
    <row r="11" spans="2:17" ht="30" customHeight="1" x14ac:dyDescent="0.3">
      <c r="B11" s="13" t="str">
        <f>IF('Συμβατικά ΦΣ'!B11&lt;&gt;"",'Συμβατικά ΦΣ'!B11,"")</f>
        <v/>
      </c>
      <c r="C11" s="1" t="str">
        <f>IF(B11&lt;&gt;"",'Νέα ΦΣ'!C11,"")</f>
        <v/>
      </c>
      <c r="D11" s="1" t="str">
        <f>IF(B11&lt;&gt;"",Βραχίονες!D11,"")</f>
        <v/>
      </c>
      <c r="E11" s="3" t="str">
        <f>IF(B11&lt;&gt;"",ROUND('Συμβατικά ΦΣ'!H11*'Συμβατικά ΦΣ'!J11,2),"")</f>
        <v/>
      </c>
      <c r="F11" s="3" t="str">
        <f>IF(B11&lt;&gt;"",ROUND('Νέα ΦΣ'!I11*'Νέα ΦΣ'!M11,2),"")</f>
        <v/>
      </c>
      <c r="G11" s="3" t="str">
        <f>IF(B11&lt;&gt;"",ROUND('Συμβατικά ΦΣ'!L11*'Συμβατικά ΦΣ'!J11*'Γενικά Δεδομένα'!$I$6*365/1000,2),"")</f>
        <v/>
      </c>
      <c r="H11" s="3" t="str">
        <f>IF(B11&lt;&gt;"",IF('Νέα ΦΣ'!O11="ΝΑΙ",ROUND(0.85*F11*'Γενικά Δεδομένα'!$I$6*365/1000,2),ROUND(F11*'Γενικά Δεδομένα'!$I$6*365/1000,2)),"")</f>
        <v/>
      </c>
      <c r="I11" s="2" t="str">
        <f>IF(B11&lt;&gt;"",ROUND('Συμβατικά ΦΣ'!H11*'Γενικά Δεδομένα'!$I$9,2),"")</f>
        <v/>
      </c>
      <c r="J11" s="3" t="str">
        <f>IF(B11&lt;&gt;"",ROUND(('Νέα ΦΣ'!I11+'Νέα ΦΣ'!J11)*'Νέα ΦΣ'!N11,2),"")</f>
        <v/>
      </c>
      <c r="K11" s="3" t="str">
        <f>IF(B11&lt;&gt;"",ROUND(Βραχίονες!F11*'Γενικά Δεδομένα'!$I$10,2),"")</f>
        <v/>
      </c>
      <c r="L11" s="3" t="str">
        <f>IF(B11&lt;&gt;"",ROUND((Βραχίονες!F11+Βραχίονες!G11)*'Γενικά Δεδομένα'!$I$11,2),"")</f>
        <v/>
      </c>
      <c r="M11" s="14"/>
    </row>
    <row r="12" spans="2:17" ht="30" customHeight="1" x14ac:dyDescent="0.3">
      <c r="B12" s="13" t="str">
        <f>IF('Συμβατικά ΦΣ'!B12&lt;&gt;"",'Συμβατικά ΦΣ'!B12,"")</f>
        <v/>
      </c>
      <c r="C12" s="1" t="str">
        <f>IF(B12&lt;&gt;"",'Νέα ΦΣ'!C12,"")</f>
        <v/>
      </c>
      <c r="D12" s="1" t="str">
        <f>IF(B12&lt;&gt;"",Βραχίονες!D12,"")</f>
        <v/>
      </c>
      <c r="E12" s="3" t="str">
        <f>IF(B12&lt;&gt;"",ROUND('Συμβατικά ΦΣ'!H12*'Συμβατικά ΦΣ'!J12,2),"")</f>
        <v/>
      </c>
      <c r="F12" s="3" t="str">
        <f>IF(B12&lt;&gt;"",ROUND('Νέα ΦΣ'!I12*'Νέα ΦΣ'!M12,2),"")</f>
        <v/>
      </c>
      <c r="G12" s="3" t="str">
        <f>IF(B12&lt;&gt;"",ROUND('Συμβατικά ΦΣ'!L12*'Συμβατικά ΦΣ'!J12*'Γενικά Δεδομένα'!$I$6*365/1000,2),"")</f>
        <v/>
      </c>
      <c r="H12" s="3" t="str">
        <f>IF(B12&lt;&gt;"",IF('Νέα ΦΣ'!O12="ΝΑΙ",ROUND(0.85*F12*'Γενικά Δεδομένα'!$I$6*365/1000,2),ROUND(F12*'Γενικά Δεδομένα'!$I$6*365/1000,2)),"")</f>
        <v/>
      </c>
      <c r="I12" s="2" t="str">
        <f>IF(B12&lt;&gt;"",ROUND('Συμβατικά ΦΣ'!H12*'Γενικά Δεδομένα'!$I$9,2),"")</f>
        <v/>
      </c>
      <c r="J12" s="3" t="str">
        <f>IF(B12&lt;&gt;"",ROUND(('Νέα ΦΣ'!I12+'Νέα ΦΣ'!J12)*'Νέα ΦΣ'!N12,2),"")</f>
        <v/>
      </c>
      <c r="K12" s="3" t="str">
        <f>IF(B12&lt;&gt;"",ROUND(Βραχίονες!F12*'Γενικά Δεδομένα'!$I$10,2),"")</f>
        <v/>
      </c>
      <c r="L12" s="3" t="str">
        <f>IF(B12&lt;&gt;"",ROUND((Βραχίονες!F12+Βραχίονες!G12)*'Γενικά Δεδομένα'!$I$11,2),"")</f>
        <v/>
      </c>
      <c r="M12" s="14"/>
    </row>
    <row r="13" spans="2:17" ht="30" customHeight="1" x14ac:dyDescent="0.3">
      <c r="B13" s="13" t="str">
        <f>IF('Συμβατικά ΦΣ'!B13&lt;&gt;"",'Συμβατικά ΦΣ'!B13,"")</f>
        <v/>
      </c>
      <c r="C13" s="1" t="str">
        <f>IF(B13&lt;&gt;"",'Νέα ΦΣ'!C13,"")</f>
        <v/>
      </c>
      <c r="D13" s="1" t="str">
        <f>IF(B13&lt;&gt;"",Βραχίονες!D13,"")</f>
        <v/>
      </c>
      <c r="E13" s="3" t="str">
        <f>IF(B13&lt;&gt;"",ROUND('Συμβατικά ΦΣ'!H13*'Συμβατικά ΦΣ'!J13,2),"")</f>
        <v/>
      </c>
      <c r="F13" s="3" t="str">
        <f>IF(B13&lt;&gt;"",ROUND('Νέα ΦΣ'!I13*'Νέα ΦΣ'!M13,2),"")</f>
        <v/>
      </c>
      <c r="G13" s="3" t="str">
        <f>IF(B13&lt;&gt;"",ROUND('Συμβατικά ΦΣ'!L13*'Συμβατικά ΦΣ'!J13*'Γενικά Δεδομένα'!$I$6*365/1000,2),"")</f>
        <v/>
      </c>
      <c r="H13" s="3" t="str">
        <f>IF(B13&lt;&gt;"",IF('Νέα ΦΣ'!O13="ΝΑΙ",ROUND(0.85*F13*'Γενικά Δεδομένα'!$I$6*365/1000,2),ROUND(F13*'Γενικά Δεδομένα'!$I$6*365/1000,2)),"")</f>
        <v/>
      </c>
      <c r="I13" s="2" t="str">
        <f>IF(B13&lt;&gt;"",ROUND('Συμβατικά ΦΣ'!H13*'Γενικά Δεδομένα'!$I$9,2),"")</f>
        <v/>
      </c>
      <c r="J13" s="3" t="str">
        <f>IF(B13&lt;&gt;"",ROUND(('Νέα ΦΣ'!I13+'Νέα ΦΣ'!J13)*'Νέα ΦΣ'!N13,2),"")</f>
        <v/>
      </c>
      <c r="K13" s="3" t="str">
        <f>IF(B13&lt;&gt;"",ROUND(Βραχίονες!F13*'Γενικά Δεδομένα'!$I$10,2),"")</f>
        <v/>
      </c>
      <c r="L13" s="3" t="str">
        <f>IF(B13&lt;&gt;"",ROUND((Βραχίονες!F13+Βραχίονες!G13)*'Γενικά Δεδομένα'!$I$11,2),"")</f>
        <v/>
      </c>
      <c r="M13" s="14"/>
    </row>
    <row r="14" spans="2:17" ht="30" customHeight="1" x14ac:dyDescent="0.3">
      <c r="B14" s="13" t="str">
        <f>IF('Συμβατικά ΦΣ'!B14&lt;&gt;"",'Συμβατικά ΦΣ'!B14,"")</f>
        <v/>
      </c>
      <c r="C14" s="1" t="str">
        <f>IF(B14&lt;&gt;"",'Νέα ΦΣ'!C14,"")</f>
        <v/>
      </c>
      <c r="D14" s="1" t="str">
        <f>IF(B14&lt;&gt;"",Βραχίονες!D14,"")</f>
        <v/>
      </c>
      <c r="E14" s="3" t="str">
        <f>IF(B14&lt;&gt;"",ROUND('Συμβατικά ΦΣ'!H14*'Συμβατικά ΦΣ'!J14,2),"")</f>
        <v/>
      </c>
      <c r="F14" s="3" t="str">
        <f>IF(B14&lt;&gt;"",ROUND('Νέα ΦΣ'!I14*'Νέα ΦΣ'!M14,2),"")</f>
        <v/>
      </c>
      <c r="G14" s="3" t="str">
        <f>IF(B14&lt;&gt;"",ROUND('Συμβατικά ΦΣ'!L14*'Συμβατικά ΦΣ'!J14*'Γενικά Δεδομένα'!$I$6*365/1000,2),"")</f>
        <v/>
      </c>
      <c r="H14" s="3" t="str">
        <f>IF(B14&lt;&gt;"",IF('Νέα ΦΣ'!O14="ΝΑΙ",ROUND(0.85*F14*'Γενικά Δεδομένα'!$I$6*365/1000,2),ROUND(F14*'Γενικά Δεδομένα'!$I$6*365/1000,2)),"")</f>
        <v/>
      </c>
      <c r="I14" s="2" t="str">
        <f>IF(B14&lt;&gt;"",ROUND('Συμβατικά ΦΣ'!H14*'Γενικά Δεδομένα'!$I$9,2),"")</f>
        <v/>
      </c>
      <c r="J14" s="3" t="str">
        <f>IF(B14&lt;&gt;"",ROUND(('Νέα ΦΣ'!I14+'Νέα ΦΣ'!J14)*'Νέα ΦΣ'!N14,2),"")</f>
        <v/>
      </c>
      <c r="K14" s="3" t="str">
        <f>IF(B14&lt;&gt;"",ROUND(Βραχίονες!F14*'Γενικά Δεδομένα'!$I$10,2),"")</f>
        <v/>
      </c>
      <c r="L14" s="3" t="str">
        <f>IF(B14&lt;&gt;"",ROUND((Βραχίονες!F14+Βραχίονες!G14)*'Γενικά Δεδομένα'!$I$11,2),"")</f>
        <v/>
      </c>
      <c r="M14" s="14"/>
    </row>
    <row r="15" spans="2:17" ht="30" customHeight="1" x14ac:dyDescent="0.3">
      <c r="B15" s="13" t="str">
        <f>IF('Συμβατικά ΦΣ'!B15&lt;&gt;"",'Συμβατικά ΦΣ'!B15,"")</f>
        <v/>
      </c>
      <c r="C15" s="1" t="str">
        <f>IF(B15&lt;&gt;"",'Νέα ΦΣ'!C15,"")</f>
        <v/>
      </c>
      <c r="D15" s="1" t="str">
        <f>IF(B15&lt;&gt;"",Βραχίονες!D15,"")</f>
        <v/>
      </c>
      <c r="E15" s="3" t="str">
        <f>IF(B15&lt;&gt;"",ROUND('Συμβατικά ΦΣ'!H15*'Συμβατικά ΦΣ'!J15,2),"")</f>
        <v/>
      </c>
      <c r="F15" s="3" t="str">
        <f>IF(B15&lt;&gt;"",ROUND('Νέα ΦΣ'!I15*'Νέα ΦΣ'!M15,2),"")</f>
        <v/>
      </c>
      <c r="G15" s="3" t="str">
        <f>IF(B15&lt;&gt;"",ROUND('Συμβατικά ΦΣ'!L15*'Συμβατικά ΦΣ'!J15*'Γενικά Δεδομένα'!$I$6*365/1000,2),"")</f>
        <v/>
      </c>
      <c r="H15" s="3" t="str">
        <f>IF(B15&lt;&gt;"",IF('Νέα ΦΣ'!O15="ΝΑΙ",ROUND(0.85*F15*'Γενικά Δεδομένα'!$I$6*365/1000,2),ROUND(F15*'Γενικά Δεδομένα'!$I$6*365/1000,2)),"")</f>
        <v/>
      </c>
      <c r="I15" s="2" t="str">
        <f>IF(B15&lt;&gt;"",ROUND('Συμβατικά ΦΣ'!H15*'Γενικά Δεδομένα'!$I$9,2),"")</f>
        <v/>
      </c>
      <c r="J15" s="3" t="str">
        <f>IF(B15&lt;&gt;"",ROUND(('Νέα ΦΣ'!I15+'Νέα ΦΣ'!J15)*'Νέα ΦΣ'!N15,2),"")</f>
        <v/>
      </c>
      <c r="K15" s="3" t="str">
        <f>IF(B15&lt;&gt;"",ROUND(Βραχίονες!F15*'Γενικά Δεδομένα'!$I$10,2),"")</f>
        <v/>
      </c>
      <c r="L15" s="3" t="str">
        <f>IF(B15&lt;&gt;"",ROUND((Βραχίονες!F15+Βραχίονες!G15)*'Γενικά Δεδομένα'!$I$11,2),"")</f>
        <v/>
      </c>
      <c r="M15" s="14"/>
    </row>
    <row r="16" spans="2:17" ht="30" customHeight="1" x14ac:dyDescent="0.3">
      <c r="B16" s="13" t="str">
        <f>IF('Συμβατικά ΦΣ'!B16&lt;&gt;"",'Συμβατικά ΦΣ'!B16,"")</f>
        <v/>
      </c>
      <c r="C16" s="1" t="str">
        <f>IF(B16&lt;&gt;"",'Νέα ΦΣ'!C16,"")</f>
        <v/>
      </c>
      <c r="D16" s="1" t="str">
        <f>IF(B16&lt;&gt;"",Βραχίονες!D16,"")</f>
        <v/>
      </c>
      <c r="E16" s="3" t="str">
        <f>IF(B16&lt;&gt;"",ROUND('Συμβατικά ΦΣ'!H16*'Συμβατικά ΦΣ'!J16,2),"")</f>
        <v/>
      </c>
      <c r="F16" s="3" t="str">
        <f>IF(B16&lt;&gt;"",ROUND('Νέα ΦΣ'!I16*'Νέα ΦΣ'!M16,2),"")</f>
        <v/>
      </c>
      <c r="G16" s="3" t="str">
        <f>IF(B16&lt;&gt;"",ROUND('Συμβατικά ΦΣ'!L16*'Συμβατικά ΦΣ'!J16*'Γενικά Δεδομένα'!$I$6*365/1000,2),"")</f>
        <v/>
      </c>
      <c r="H16" s="3" t="str">
        <f>IF(B16&lt;&gt;"",IF('Νέα ΦΣ'!O16="ΝΑΙ",ROUND(0.85*F16*'Γενικά Δεδομένα'!$I$6*365/1000,2),ROUND(F16*'Γενικά Δεδομένα'!$I$6*365/1000,2)),"")</f>
        <v/>
      </c>
      <c r="I16" s="2" t="str">
        <f>IF(B16&lt;&gt;"",ROUND('Συμβατικά ΦΣ'!H16*'Γενικά Δεδομένα'!$I$9,2),"")</f>
        <v/>
      </c>
      <c r="J16" s="3" t="str">
        <f>IF(B16&lt;&gt;"",ROUND(('Νέα ΦΣ'!I16+'Νέα ΦΣ'!J16)*'Νέα ΦΣ'!N16,2),"")</f>
        <v/>
      </c>
      <c r="K16" s="3" t="str">
        <f>IF(B16&lt;&gt;"",ROUND(Βραχίονες!F16*'Γενικά Δεδομένα'!$I$10,2),"")</f>
        <v/>
      </c>
      <c r="L16" s="3" t="str">
        <f>IF(B16&lt;&gt;"",ROUND((Βραχίονες!F16+Βραχίονες!G16)*'Γενικά Δεδομένα'!$I$11,2),"")</f>
        <v/>
      </c>
      <c r="M16" s="14"/>
    </row>
    <row r="17" spans="2:13" ht="30" customHeight="1" x14ac:dyDescent="0.3">
      <c r="B17" s="13" t="str">
        <f>IF('Συμβατικά ΦΣ'!B17&lt;&gt;"",'Συμβατικά ΦΣ'!B17,"")</f>
        <v/>
      </c>
      <c r="C17" s="1" t="str">
        <f>IF(B17&lt;&gt;"",'Νέα ΦΣ'!C17,"")</f>
        <v/>
      </c>
      <c r="D17" s="1" t="str">
        <f>IF(B17&lt;&gt;"",Βραχίονες!D17,"")</f>
        <v/>
      </c>
      <c r="E17" s="3" t="str">
        <f>IF(B17&lt;&gt;"",ROUND('Συμβατικά ΦΣ'!H17*'Συμβατικά ΦΣ'!J17,2),"")</f>
        <v/>
      </c>
      <c r="F17" s="3" t="str">
        <f>IF(B17&lt;&gt;"",ROUND('Νέα ΦΣ'!I17*'Νέα ΦΣ'!M17,2),"")</f>
        <v/>
      </c>
      <c r="G17" s="3" t="str">
        <f>IF(B17&lt;&gt;"",ROUND('Συμβατικά ΦΣ'!L17*'Συμβατικά ΦΣ'!J17*'Γενικά Δεδομένα'!$I$6*365/1000,2),"")</f>
        <v/>
      </c>
      <c r="H17" s="3" t="str">
        <f>IF(B17&lt;&gt;"",IF('Νέα ΦΣ'!O17="ΝΑΙ",ROUND(0.85*F17*'Γενικά Δεδομένα'!$I$6*365/1000,2),ROUND(F17*'Γενικά Δεδομένα'!$I$6*365/1000,2)),"")</f>
        <v/>
      </c>
      <c r="I17" s="2" t="str">
        <f>IF(B17&lt;&gt;"",ROUND('Συμβατικά ΦΣ'!H17*'Γενικά Δεδομένα'!$I$9,2),"")</f>
        <v/>
      </c>
      <c r="J17" s="3" t="str">
        <f>IF(B17&lt;&gt;"",ROUND(('Νέα ΦΣ'!I17+'Νέα ΦΣ'!J17)*'Νέα ΦΣ'!N17,2),"")</f>
        <v/>
      </c>
      <c r="K17" s="3" t="str">
        <f>IF(B17&lt;&gt;"",ROUND(Βραχίονες!F17*'Γενικά Δεδομένα'!$I$10,2),"")</f>
        <v/>
      </c>
      <c r="L17" s="3" t="str">
        <f>IF(B17&lt;&gt;"",ROUND((Βραχίονες!F17+Βραχίονες!G17)*'Γενικά Δεδομένα'!$I$11,2),"")</f>
        <v/>
      </c>
      <c r="M17" s="14"/>
    </row>
    <row r="18" spans="2:13" ht="30" customHeight="1" x14ac:dyDescent="0.3">
      <c r="B18" s="13" t="str">
        <f>IF('Συμβατικά ΦΣ'!B18&lt;&gt;"",'Συμβατικά ΦΣ'!B18,"")</f>
        <v/>
      </c>
      <c r="C18" s="1" t="str">
        <f>IF(B18&lt;&gt;"",'Νέα ΦΣ'!C18,"")</f>
        <v/>
      </c>
      <c r="D18" s="1" t="str">
        <f>IF(B18&lt;&gt;"",Βραχίονες!D18,"")</f>
        <v/>
      </c>
      <c r="E18" s="3" t="str">
        <f>IF(B18&lt;&gt;"",ROUND('Συμβατικά ΦΣ'!H18*'Συμβατικά ΦΣ'!J18,2),"")</f>
        <v/>
      </c>
      <c r="F18" s="3" t="str">
        <f>IF(B18&lt;&gt;"",ROUND('Νέα ΦΣ'!I18*'Νέα ΦΣ'!M18,2),"")</f>
        <v/>
      </c>
      <c r="G18" s="3" t="str">
        <f>IF(B18&lt;&gt;"",ROUND('Συμβατικά ΦΣ'!L18*'Συμβατικά ΦΣ'!J18*'Γενικά Δεδομένα'!$I$6*365/1000,2),"")</f>
        <v/>
      </c>
      <c r="H18" s="3" t="str">
        <f>IF(B18&lt;&gt;"",IF('Νέα ΦΣ'!O18="ΝΑΙ",ROUND(0.85*F18*'Γενικά Δεδομένα'!$I$6*365/1000,2),ROUND(F18*'Γενικά Δεδομένα'!$I$6*365/1000,2)),"")</f>
        <v/>
      </c>
      <c r="I18" s="2" t="str">
        <f>IF(B18&lt;&gt;"",ROUND('Συμβατικά ΦΣ'!H18*'Γενικά Δεδομένα'!$I$9,2),"")</f>
        <v/>
      </c>
      <c r="J18" s="3" t="str">
        <f>IF(B18&lt;&gt;"",ROUND(('Νέα ΦΣ'!I18+'Νέα ΦΣ'!J18)*'Νέα ΦΣ'!N18,2),"")</f>
        <v/>
      </c>
      <c r="K18" s="3" t="str">
        <f>IF(B18&lt;&gt;"",ROUND(Βραχίονες!F18*'Γενικά Δεδομένα'!$I$10,2),"")</f>
        <v/>
      </c>
      <c r="L18" s="3" t="str">
        <f>IF(B18&lt;&gt;"",ROUND((Βραχίονες!F18+Βραχίονες!G18)*'Γενικά Δεδομένα'!$I$11,2),"")</f>
        <v/>
      </c>
      <c r="M18" s="14"/>
    </row>
    <row r="19" spans="2:13" ht="30" customHeight="1" x14ac:dyDescent="0.3">
      <c r="B19" s="13" t="str">
        <f>IF('Συμβατικά ΦΣ'!B19&lt;&gt;"",'Συμβατικά ΦΣ'!B19,"")</f>
        <v/>
      </c>
      <c r="C19" s="1" t="str">
        <f>IF(B19&lt;&gt;"",'Νέα ΦΣ'!C19,"")</f>
        <v/>
      </c>
      <c r="D19" s="1" t="str">
        <f>IF(B19&lt;&gt;"",Βραχίονες!D19,"")</f>
        <v/>
      </c>
      <c r="E19" s="3" t="str">
        <f>IF(B19&lt;&gt;"",ROUND('Συμβατικά ΦΣ'!H19*'Συμβατικά ΦΣ'!J19,2),"")</f>
        <v/>
      </c>
      <c r="F19" s="3" t="str">
        <f>IF(B19&lt;&gt;"",ROUND('Νέα ΦΣ'!I19*'Νέα ΦΣ'!M19,2),"")</f>
        <v/>
      </c>
      <c r="G19" s="3" t="str">
        <f>IF(B19&lt;&gt;"",ROUND('Συμβατικά ΦΣ'!L19*'Συμβατικά ΦΣ'!J19*'Γενικά Δεδομένα'!$I$6*365/1000,2),"")</f>
        <v/>
      </c>
      <c r="H19" s="3" t="str">
        <f>IF(B19&lt;&gt;"",IF('Νέα ΦΣ'!O19="ΝΑΙ",ROUND(0.85*F19*'Γενικά Δεδομένα'!$I$6*365/1000,2),ROUND(F19*'Γενικά Δεδομένα'!$I$6*365/1000,2)),"")</f>
        <v/>
      </c>
      <c r="I19" s="2" t="str">
        <f>IF(B19&lt;&gt;"",ROUND('Συμβατικά ΦΣ'!H19*'Γενικά Δεδομένα'!$I$9,2),"")</f>
        <v/>
      </c>
      <c r="J19" s="3" t="str">
        <f>IF(B19&lt;&gt;"",ROUND(('Νέα ΦΣ'!I19+'Νέα ΦΣ'!J19)*'Νέα ΦΣ'!N19,2),"")</f>
        <v/>
      </c>
      <c r="K19" s="3" t="str">
        <f>IF(B19&lt;&gt;"",ROUND(Βραχίονες!F19*'Γενικά Δεδομένα'!$I$10,2),"")</f>
        <v/>
      </c>
      <c r="L19" s="3" t="str">
        <f>IF(B19&lt;&gt;"",ROUND((Βραχίονες!F19+Βραχίονες!G19)*'Γενικά Δεδομένα'!$I$11,2),"")</f>
        <v/>
      </c>
      <c r="M19" s="14"/>
    </row>
    <row r="20" spans="2:13" ht="30" customHeight="1" x14ac:dyDescent="0.3">
      <c r="B20" s="13" t="str">
        <f>IF('Συμβατικά ΦΣ'!B20&lt;&gt;"",'Συμβατικά ΦΣ'!B20,"")</f>
        <v/>
      </c>
      <c r="C20" s="1" t="str">
        <f>IF(B20&lt;&gt;"",'Νέα ΦΣ'!C20,"")</f>
        <v/>
      </c>
      <c r="D20" s="1" t="str">
        <f>IF(B20&lt;&gt;"",Βραχίονες!D20,"")</f>
        <v/>
      </c>
      <c r="E20" s="3" t="str">
        <f>IF(B20&lt;&gt;"",ROUND('Συμβατικά ΦΣ'!H20*'Συμβατικά ΦΣ'!J20,2),"")</f>
        <v/>
      </c>
      <c r="F20" s="3" t="str">
        <f>IF(B20&lt;&gt;"",ROUND('Νέα ΦΣ'!I20*'Νέα ΦΣ'!M20,2),"")</f>
        <v/>
      </c>
      <c r="G20" s="3" t="str">
        <f>IF(B20&lt;&gt;"",ROUND('Συμβατικά ΦΣ'!L20*'Συμβατικά ΦΣ'!J20*'Γενικά Δεδομένα'!$I$6*365/1000,2),"")</f>
        <v/>
      </c>
      <c r="H20" s="3" t="str">
        <f>IF(B20&lt;&gt;"",IF('Νέα ΦΣ'!O20="ΝΑΙ",ROUND(0.85*F20*'Γενικά Δεδομένα'!$I$6*365/1000,2),ROUND(F20*'Γενικά Δεδομένα'!$I$6*365/1000,2)),"")</f>
        <v/>
      </c>
      <c r="I20" s="2" t="str">
        <f>IF(B20&lt;&gt;"",ROUND('Συμβατικά ΦΣ'!H20*'Γενικά Δεδομένα'!$I$9,2),"")</f>
        <v/>
      </c>
      <c r="J20" s="3" t="str">
        <f>IF(B20&lt;&gt;"",ROUND(('Νέα ΦΣ'!I20+'Νέα ΦΣ'!J20)*'Νέα ΦΣ'!N20,2),"")</f>
        <v/>
      </c>
      <c r="K20" s="3" t="str">
        <f>IF(B20&lt;&gt;"",ROUND(Βραχίονες!F20*'Γενικά Δεδομένα'!$I$10,2),"")</f>
        <v/>
      </c>
      <c r="L20" s="3" t="str">
        <f>IF(B20&lt;&gt;"",ROUND((Βραχίονες!F20+Βραχίονες!G20)*'Γενικά Δεδομένα'!$I$11,2),"")</f>
        <v/>
      </c>
      <c r="M20" s="14"/>
    </row>
    <row r="21" spans="2:13" ht="30" customHeight="1" x14ac:dyDescent="0.3">
      <c r="B21" s="13" t="str">
        <f>IF('Συμβατικά ΦΣ'!B21&lt;&gt;"",'Συμβατικά ΦΣ'!B21,"")</f>
        <v/>
      </c>
      <c r="C21" s="1" t="str">
        <f>IF(B21&lt;&gt;"",'Νέα ΦΣ'!C21,"")</f>
        <v/>
      </c>
      <c r="D21" s="1" t="str">
        <f>IF(B21&lt;&gt;"",Βραχίονες!D21,"")</f>
        <v/>
      </c>
      <c r="E21" s="3" t="str">
        <f>IF(B21&lt;&gt;"",ROUND('Συμβατικά ΦΣ'!H21*'Συμβατικά ΦΣ'!J21,2),"")</f>
        <v/>
      </c>
      <c r="F21" s="3" t="str">
        <f>IF(B21&lt;&gt;"",ROUND('Νέα ΦΣ'!I21*'Νέα ΦΣ'!M21,2),"")</f>
        <v/>
      </c>
      <c r="G21" s="3" t="str">
        <f>IF(B21&lt;&gt;"",ROUND('Συμβατικά ΦΣ'!L21*'Συμβατικά ΦΣ'!J21*'Γενικά Δεδομένα'!$I$6*365/1000,2),"")</f>
        <v/>
      </c>
      <c r="H21" s="3" t="str">
        <f>IF(B21&lt;&gt;"",IF('Νέα ΦΣ'!O21="ΝΑΙ",ROUND(0.85*F21*'Γενικά Δεδομένα'!$I$6*365/1000,2),ROUND(F21*'Γενικά Δεδομένα'!$I$6*365/1000,2)),"")</f>
        <v/>
      </c>
      <c r="I21" s="2" t="str">
        <f>IF(B21&lt;&gt;"",ROUND('Συμβατικά ΦΣ'!H21*'Γενικά Δεδομένα'!$I$9,2),"")</f>
        <v/>
      </c>
      <c r="J21" s="3" t="str">
        <f>IF(B21&lt;&gt;"",ROUND(('Νέα ΦΣ'!I21+'Νέα ΦΣ'!J21)*'Νέα ΦΣ'!N21,2),"")</f>
        <v/>
      </c>
      <c r="K21" s="3" t="str">
        <f>IF(B21&lt;&gt;"",ROUND(Βραχίονες!F21*'Γενικά Δεδομένα'!$I$10,2),"")</f>
        <v/>
      </c>
      <c r="L21" s="3" t="str">
        <f>IF(B21&lt;&gt;"",ROUND((Βραχίονες!F21+Βραχίονες!G21)*'Γενικά Δεδομένα'!$I$11,2),"")</f>
        <v/>
      </c>
      <c r="M21" s="14"/>
    </row>
    <row r="22" spans="2:13" ht="30" customHeight="1" x14ac:dyDescent="0.3">
      <c r="B22" s="13" t="str">
        <f>IF('Συμβατικά ΦΣ'!B22&lt;&gt;"",'Συμβατικά ΦΣ'!B22,"")</f>
        <v/>
      </c>
      <c r="C22" s="1" t="str">
        <f>IF(B22&lt;&gt;"",'Νέα ΦΣ'!C22,"")</f>
        <v/>
      </c>
      <c r="D22" s="1" t="str">
        <f>IF(B22&lt;&gt;"",Βραχίονες!D22,"")</f>
        <v/>
      </c>
      <c r="E22" s="3" t="str">
        <f>IF(B22&lt;&gt;"",ROUND('Συμβατικά ΦΣ'!H22*'Συμβατικά ΦΣ'!J22,2),"")</f>
        <v/>
      </c>
      <c r="F22" s="3" t="str">
        <f>IF(B22&lt;&gt;"",ROUND('Νέα ΦΣ'!I22*'Νέα ΦΣ'!M22,2),"")</f>
        <v/>
      </c>
      <c r="G22" s="3" t="str">
        <f>IF(B22&lt;&gt;"",ROUND('Συμβατικά ΦΣ'!L22*'Συμβατικά ΦΣ'!J22*'Γενικά Δεδομένα'!$I$6*365/1000,2),"")</f>
        <v/>
      </c>
      <c r="H22" s="3" t="str">
        <f>IF(B22&lt;&gt;"",IF('Νέα ΦΣ'!O22="ΝΑΙ",ROUND(0.85*F22*'Γενικά Δεδομένα'!$I$6*365/1000,2),ROUND(F22*'Γενικά Δεδομένα'!$I$6*365/1000,2)),"")</f>
        <v/>
      </c>
      <c r="I22" s="2" t="str">
        <f>IF(B22&lt;&gt;"",ROUND('Συμβατικά ΦΣ'!H22*'Γενικά Δεδομένα'!$I$9,2),"")</f>
        <v/>
      </c>
      <c r="J22" s="3" t="str">
        <f>IF(B22&lt;&gt;"",ROUND(('Νέα ΦΣ'!I22+'Νέα ΦΣ'!J22)*'Νέα ΦΣ'!N22,2),"")</f>
        <v/>
      </c>
      <c r="K22" s="3" t="str">
        <f>IF(B22&lt;&gt;"",ROUND(Βραχίονες!F22*'Γενικά Δεδομένα'!$I$10,2),"")</f>
        <v/>
      </c>
      <c r="L22" s="3" t="str">
        <f>IF(B22&lt;&gt;"",ROUND((Βραχίονες!F22+Βραχίονες!G22)*'Γενικά Δεδομένα'!$I$11,2),"")</f>
        <v/>
      </c>
      <c r="M22" s="14"/>
    </row>
    <row r="23" spans="2:13" ht="30" customHeight="1" x14ac:dyDescent="0.3">
      <c r="B23" s="13" t="str">
        <f>IF('Συμβατικά ΦΣ'!B23&lt;&gt;"",'Συμβατικά ΦΣ'!B23,"")</f>
        <v/>
      </c>
      <c r="C23" s="1" t="str">
        <f>IF(B23&lt;&gt;"",'Νέα ΦΣ'!C23,"")</f>
        <v/>
      </c>
      <c r="D23" s="1" t="str">
        <f>IF(B23&lt;&gt;"",Βραχίονες!D23,"")</f>
        <v/>
      </c>
      <c r="E23" s="3" t="str">
        <f>IF(B23&lt;&gt;"",ROUND('Συμβατικά ΦΣ'!H23*'Συμβατικά ΦΣ'!J23,2),"")</f>
        <v/>
      </c>
      <c r="F23" s="3" t="str">
        <f>IF(B23&lt;&gt;"",ROUND('Νέα ΦΣ'!I23*'Νέα ΦΣ'!M23,2),"")</f>
        <v/>
      </c>
      <c r="G23" s="3" t="str">
        <f>IF(B23&lt;&gt;"",ROUND('Συμβατικά ΦΣ'!L23*'Συμβατικά ΦΣ'!J23*'Γενικά Δεδομένα'!$I$6*365/1000,2),"")</f>
        <v/>
      </c>
      <c r="H23" s="3" t="str">
        <f>IF(B23&lt;&gt;"",IF('Νέα ΦΣ'!O23="ΝΑΙ",ROUND(0.85*F23*'Γενικά Δεδομένα'!$I$6*365/1000,2),ROUND(F23*'Γενικά Δεδομένα'!$I$6*365/1000,2)),"")</f>
        <v/>
      </c>
      <c r="I23" s="2" t="str">
        <f>IF(B23&lt;&gt;"",ROUND('Συμβατικά ΦΣ'!H23*'Γενικά Δεδομένα'!$I$9,2),"")</f>
        <v/>
      </c>
      <c r="J23" s="3" t="str">
        <f>IF(B23&lt;&gt;"",ROUND(('Νέα ΦΣ'!I23+'Νέα ΦΣ'!J23)*'Νέα ΦΣ'!N23,2),"")</f>
        <v/>
      </c>
      <c r="K23" s="3" t="str">
        <f>IF(B23&lt;&gt;"",ROUND(Βραχίονες!F23*'Γενικά Δεδομένα'!$I$10,2),"")</f>
        <v/>
      </c>
      <c r="L23" s="3" t="str">
        <f>IF(B23&lt;&gt;"",ROUND((Βραχίονες!F23+Βραχίονες!G23)*'Γενικά Δεδομένα'!$I$11,2),"")</f>
        <v/>
      </c>
      <c r="M23" s="14"/>
    </row>
    <row r="24" spans="2:13" ht="30" customHeight="1" x14ac:dyDescent="0.3">
      <c r="B24" s="13" t="str">
        <f>IF('Συμβατικά ΦΣ'!B24&lt;&gt;"",'Συμβατικά ΦΣ'!B24,"")</f>
        <v/>
      </c>
      <c r="C24" s="1" t="str">
        <f>IF(B24&lt;&gt;"",'Νέα ΦΣ'!C24,"")</f>
        <v/>
      </c>
      <c r="D24" s="1" t="str">
        <f>IF(B24&lt;&gt;"",Βραχίονες!D24,"")</f>
        <v/>
      </c>
      <c r="E24" s="3" t="str">
        <f>IF(B24&lt;&gt;"",ROUND('Συμβατικά ΦΣ'!H24*'Συμβατικά ΦΣ'!J24,2),"")</f>
        <v/>
      </c>
      <c r="F24" s="3" t="str">
        <f>IF(B24&lt;&gt;"",ROUND('Νέα ΦΣ'!I24*'Νέα ΦΣ'!M24,2),"")</f>
        <v/>
      </c>
      <c r="G24" s="3" t="str">
        <f>IF(B24&lt;&gt;"",ROUND('Συμβατικά ΦΣ'!L24*'Συμβατικά ΦΣ'!J24*'Γενικά Δεδομένα'!$I$6*365/1000,2),"")</f>
        <v/>
      </c>
      <c r="H24" s="3" t="str">
        <f>IF(B24&lt;&gt;"",IF('Νέα ΦΣ'!O24="ΝΑΙ",ROUND(0.85*F24*'Γενικά Δεδομένα'!$I$6*365/1000,2),ROUND(F24*'Γενικά Δεδομένα'!$I$6*365/1000,2)),"")</f>
        <v/>
      </c>
      <c r="I24" s="2" t="str">
        <f>IF(B24&lt;&gt;"",ROUND('Συμβατικά ΦΣ'!H24*'Γενικά Δεδομένα'!$I$9,2),"")</f>
        <v/>
      </c>
      <c r="J24" s="3" t="str">
        <f>IF(B24&lt;&gt;"",ROUND(('Νέα ΦΣ'!I24+'Νέα ΦΣ'!J24)*'Νέα ΦΣ'!N24,2),"")</f>
        <v/>
      </c>
      <c r="K24" s="3" t="str">
        <f>IF(B24&lt;&gt;"",ROUND(Βραχίονες!F24*'Γενικά Δεδομένα'!$I$10,2),"")</f>
        <v/>
      </c>
      <c r="L24" s="3" t="str">
        <f>IF(B24&lt;&gt;"",ROUND((Βραχίονες!F24+Βραχίονες!G24)*'Γενικά Δεδομένα'!$I$11,2),"")</f>
        <v/>
      </c>
      <c r="M24" s="14"/>
    </row>
    <row r="25" spans="2:13" ht="30" customHeight="1" x14ac:dyDescent="0.3">
      <c r="B25" s="13" t="str">
        <f>IF('Συμβατικά ΦΣ'!B25&lt;&gt;"",'Συμβατικά ΦΣ'!B25,"")</f>
        <v/>
      </c>
      <c r="C25" s="1" t="str">
        <f>IF(B25&lt;&gt;"",'Νέα ΦΣ'!C25,"")</f>
        <v/>
      </c>
      <c r="D25" s="1" t="str">
        <f>IF(B25&lt;&gt;"",Βραχίονες!D25,"")</f>
        <v/>
      </c>
      <c r="E25" s="3" t="str">
        <f>IF(B25&lt;&gt;"",ROUND('Συμβατικά ΦΣ'!H25*'Συμβατικά ΦΣ'!J25,2),"")</f>
        <v/>
      </c>
      <c r="F25" s="3" t="str">
        <f>IF(B25&lt;&gt;"",ROUND('Νέα ΦΣ'!I25*'Νέα ΦΣ'!M25,2),"")</f>
        <v/>
      </c>
      <c r="G25" s="3" t="str">
        <f>IF(B25&lt;&gt;"",ROUND('Συμβατικά ΦΣ'!L25*'Συμβατικά ΦΣ'!J25*'Γενικά Δεδομένα'!$I$6*365/1000,2),"")</f>
        <v/>
      </c>
      <c r="H25" s="3" t="str">
        <f>IF(B25&lt;&gt;"",IF('Νέα ΦΣ'!O25="ΝΑΙ",ROUND(0.85*F25*'Γενικά Δεδομένα'!$I$6*365/1000,2),ROUND(F25*'Γενικά Δεδομένα'!$I$6*365/1000,2)),"")</f>
        <v/>
      </c>
      <c r="I25" s="2" t="str">
        <f>IF(B25&lt;&gt;"",ROUND('Συμβατικά ΦΣ'!H25*'Γενικά Δεδομένα'!$I$9,2),"")</f>
        <v/>
      </c>
      <c r="J25" s="3" t="str">
        <f>IF(B25&lt;&gt;"",ROUND(('Νέα ΦΣ'!I25+'Νέα ΦΣ'!J25)*'Νέα ΦΣ'!N25,2),"")</f>
        <v/>
      </c>
      <c r="K25" s="3" t="str">
        <f>IF(B25&lt;&gt;"",ROUND(Βραχίονες!F25*'Γενικά Δεδομένα'!$I$10,2),"")</f>
        <v/>
      </c>
      <c r="L25" s="3" t="str">
        <f>IF(B25&lt;&gt;"",ROUND((Βραχίονες!F25+Βραχίονες!G25)*'Γενικά Δεδομένα'!$I$11,2),"")</f>
        <v/>
      </c>
      <c r="M25" s="14"/>
    </row>
    <row r="26" spans="2:13" ht="30" customHeight="1" x14ac:dyDescent="0.3">
      <c r="B26" s="13" t="str">
        <f>IF('Συμβατικά ΦΣ'!B26&lt;&gt;"",'Συμβατικά ΦΣ'!B26,"")</f>
        <v/>
      </c>
      <c r="C26" s="1" t="str">
        <f>IF(B26&lt;&gt;"",'Νέα ΦΣ'!C26,"")</f>
        <v/>
      </c>
      <c r="D26" s="1" t="str">
        <f>IF(B26&lt;&gt;"",Βραχίονες!D26,"")</f>
        <v/>
      </c>
      <c r="E26" s="3" t="str">
        <f>IF(B26&lt;&gt;"",ROUND('Συμβατικά ΦΣ'!H26*'Συμβατικά ΦΣ'!J26,2),"")</f>
        <v/>
      </c>
      <c r="F26" s="3" t="str">
        <f>IF(B26&lt;&gt;"",ROUND('Νέα ΦΣ'!I26*'Νέα ΦΣ'!M26,2),"")</f>
        <v/>
      </c>
      <c r="G26" s="3" t="str">
        <f>IF(B26&lt;&gt;"",ROUND('Συμβατικά ΦΣ'!L26*'Συμβατικά ΦΣ'!J26*'Γενικά Δεδομένα'!$I$6*365/1000,2),"")</f>
        <v/>
      </c>
      <c r="H26" s="3" t="str">
        <f>IF(B26&lt;&gt;"",IF('Νέα ΦΣ'!O26="ΝΑΙ",ROUND(0.85*F26*'Γενικά Δεδομένα'!$I$6*365/1000,2),ROUND(F26*'Γενικά Δεδομένα'!$I$6*365/1000,2)),"")</f>
        <v/>
      </c>
      <c r="I26" s="2" t="str">
        <f>IF(B26&lt;&gt;"",ROUND('Συμβατικά ΦΣ'!H26*'Γενικά Δεδομένα'!$I$9,2),"")</f>
        <v/>
      </c>
      <c r="J26" s="3" t="str">
        <f>IF(B26&lt;&gt;"",ROUND(('Νέα ΦΣ'!I26+'Νέα ΦΣ'!J26)*'Νέα ΦΣ'!N26,2),"")</f>
        <v/>
      </c>
      <c r="K26" s="3" t="str">
        <f>IF(B26&lt;&gt;"",ROUND(Βραχίονες!F26*'Γενικά Δεδομένα'!$I$10,2),"")</f>
        <v/>
      </c>
      <c r="L26" s="3" t="str">
        <f>IF(B26&lt;&gt;"",ROUND((Βραχίονες!F26+Βραχίονες!G26)*'Γενικά Δεδομένα'!$I$11,2),"")</f>
        <v/>
      </c>
      <c r="M26" s="14"/>
    </row>
    <row r="27" spans="2:13" ht="30" customHeight="1" x14ac:dyDescent="0.3">
      <c r="B27" s="13" t="str">
        <f>IF('Συμβατικά ΦΣ'!B27&lt;&gt;"",'Συμβατικά ΦΣ'!B27,"")</f>
        <v/>
      </c>
      <c r="C27" s="1" t="str">
        <f>IF(B27&lt;&gt;"",'Νέα ΦΣ'!C27,"")</f>
        <v/>
      </c>
      <c r="D27" s="1" t="str">
        <f>IF(B27&lt;&gt;"",Βραχίονες!D27,"")</f>
        <v/>
      </c>
      <c r="E27" s="3" t="str">
        <f>IF(B27&lt;&gt;"",ROUND('Συμβατικά ΦΣ'!H27*'Συμβατικά ΦΣ'!J27,2),"")</f>
        <v/>
      </c>
      <c r="F27" s="3" t="str">
        <f>IF(B27&lt;&gt;"",ROUND('Νέα ΦΣ'!I27*'Νέα ΦΣ'!M27,2),"")</f>
        <v/>
      </c>
      <c r="G27" s="3" t="str">
        <f>IF(B27&lt;&gt;"",ROUND('Συμβατικά ΦΣ'!L27*'Συμβατικά ΦΣ'!J27*'Γενικά Δεδομένα'!$I$6*365/1000,2),"")</f>
        <v/>
      </c>
      <c r="H27" s="3" t="str">
        <f>IF(B27&lt;&gt;"",IF('Νέα ΦΣ'!O27="ΝΑΙ",ROUND(0.85*F27*'Γενικά Δεδομένα'!$I$6*365/1000,2),ROUND(F27*'Γενικά Δεδομένα'!$I$6*365/1000,2)),"")</f>
        <v/>
      </c>
      <c r="I27" s="2" t="str">
        <f>IF(B27&lt;&gt;"",ROUND('Συμβατικά ΦΣ'!H27*'Γενικά Δεδομένα'!$I$9,2),"")</f>
        <v/>
      </c>
      <c r="J27" s="3" t="str">
        <f>IF(B27&lt;&gt;"",ROUND(('Νέα ΦΣ'!I27+'Νέα ΦΣ'!J27)*'Νέα ΦΣ'!N27,2),"")</f>
        <v/>
      </c>
      <c r="K27" s="3" t="str">
        <f>IF(B27&lt;&gt;"",ROUND(Βραχίονες!F27*'Γενικά Δεδομένα'!$I$10,2),"")</f>
        <v/>
      </c>
      <c r="L27" s="3" t="str">
        <f>IF(B27&lt;&gt;"",ROUND((Βραχίονες!F27+Βραχίονες!G27)*'Γενικά Δεδομένα'!$I$11,2),"")</f>
        <v/>
      </c>
      <c r="M27" s="14"/>
    </row>
    <row r="28" spans="2:13" ht="30" customHeight="1" x14ac:dyDescent="0.3">
      <c r="B28" s="13" t="str">
        <f>IF('Συμβατικά ΦΣ'!B28&lt;&gt;"",'Συμβατικά ΦΣ'!B28,"")</f>
        <v/>
      </c>
      <c r="C28" s="1" t="str">
        <f>IF(B28&lt;&gt;"",'Νέα ΦΣ'!C28,"")</f>
        <v/>
      </c>
      <c r="D28" s="1" t="str">
        <f>IF(B28&lt;&gt;"",Βραχίονες!D28,"")</f>
        <v/>
      </c>
      <c r="E28" s="3" t="str">
        <f>IF(B28&lt;&gt;"",ROUND('Συμβατικά ΦΣ'!H28*'Συμβατικά ΦΣ'!J28,2),"")</f>
        <v/>
      </c>
      <c r="F28" s="3" t="str">
        <f>IF(B28&lt;&gt;"",ROUND('Νέα ΦΣ'!I28*'Νέα ΦΣ'!M28,2),"")</f>
        <v/>
      </c>
      <c r="G28" s="3" t="str">
        <f>IF(B28&lt;&gt;"",ROUND('Συμβατικά ΦΣ'!L28*'Συμβατικά ΦΣ'!J28*'Γενικά Δεδομένα'!$I$6*365/1000,2),"")</f>
        <v/>
      </c>
      <c r="H28" s="3" t="str">
        <f>IF(B28&lt;&gt;"",IF('Νέα ΦΣ'!O28="ΝΑΙ",ROUND(0.85*F28*'Γενικά Δεδομένα'!$I$6*365/1000,2),ROUND(F28*'Γενικά Δεδομένα'!$I$6*365/1000,2)),"")</f>
        <v/>
      </c>
      <c r="I28" s="2" t="str">
        <f>IF(B28&lt;&gt;"",ROUND('Συμβατικά ΦΣ'!H28*'Γενικά Δεδομένα'!$I$9,2),"")</f>
        <v/>
      </c>
      <c r="J28" s="3" t="str">
        <f>IF(B28&lt;&gt;"",ROUND(('Νέα ΦΣ'!I28+'Νέα ΦΣ'!J28)*'Νέα ΦΣ'!N28,2),"")</f>
        <v/>
      </c>
      <c r="K28" s="3" t="str">
        <f>IF(B28&lt;&gt;"",ROUND(Βραχίονες!F28*'Γενικά Δεδομένα'!$I$10,2),"")</f>
        <v/>
      </c>
      <c r="L28" s="3" t="str">
        <f>IF(B28&lt;&gt;"",ROUND((Βραχίονες!F28+Βραχίονες!G28)*'Γενικά Δεδομένα'!$I$11,2),"")</f>
        <v/>
      </c>
      <c r="M28" s="14"/>
    </row>
    <row r="29" spans="2:13" ht="30" customHeight="1" x14ac:dyDescent="0.3">
      <c r="B29" s="13" t="str">
        <f>IF('Συμβατικά ΦΣ'!B29&lt;&gt;"",'Συμβατικά ΦΣ'!B29,"")</f>
        <v/>
      </c>
      <c r="C29" s="1" t="str">
        <f>IF(B29&lt;&gt;"",'Νέα ΦΣ'!C29,"")</f>
        <v/>
      </c>
      <c r="D29" s="1" t="str">
        <f>IF(B29&lt;&gt;"",Βραχίονες!D29,"")</f>
        <v/>
      </c>
      <c r="E29" s="3" t="str">
        <f>IF(B29&lt;&gt;"",ROUND('Συμβατικά ΦΣ'!H29*'Συμβατικά ΦΣ'!J29,2),"")</f>
        <v/>
      </c>
      <c r="F29" s="3" t="str">
        <f>IF(B29&lt;&gt;"",ROUND('Νέα ΦΣ'!I29*'Νέα ΦΣ'!M29,2),"")</f>
        <v/>
      </c>
      <c r="G29" s="3" t="str">
        <f>IF(B29&lt;&gt;"",ROUND('Συμβατικά ΦΣ'!L29*'Συμβατικά ΦΣ'!J29*'Γενικά Δεδομένα'!$I$6*365/1000,2),"")</f>
        <v/>
      </c>
      <c r="H29" s="3" t="str">
        <f>IF(B29&lt;&gt;"",IF('Νέα ΦΣ'!O29="ΝΑΙ",ROUND(0.85*F29*'Γενικά Δεδομένα'!$I$6*365/1000,2),ROUND(F29*'Γενικά Δεδομένα'!$I$6*365/1000,2)),"")</f>
        <v/>
      </c>
      <c r="I29" s="2" t="str">
        <f>IF(B29&lt;&gt;"",ROUND('Συμβατικά ΦΣ'!H29*'Γενικά Δεδομένα'!$I$9,2),"")</f>
        <v/>
      </c>
      <c r="J29" s="3" t="str">
        <f>IF(B29&lt;&gt;"",ROUND(('Νέα ΦΣ'!I29+'Νέα ΦΣ'!J29)*'Νέα ΦΣ'!N29,2),"")</f>
        <v/>
      </c>
      <c r="K29" s="3" t="str">
        <f>IF(B29&lt;&gt;"",ROUND(Βραχίονες!F29*'Γενικά Δεδομένα'!$I$10,2),"")</f>
        <v/>
      </c>
      <c r="L29" s="3" t="str">
        <f>IF(B29&lt;&gt;"",ROUND((Βραχίονες!F29+Βραχίονες!G29)*'Γενικά Δεδομένα'!$I$11,2),"")</f>
        <v/>
      </c>
      <c r="M29" s="14"/>
    </row>
    <row r="30" spans="2:13" ht="30" customHeight="1" x14ac:dyDescent="0.3">
      <c r="B30" s="13" t="str">
        <f>IF('Συμβατικά ΦΣ'!B30&lt;&gt;"",'Συμβατικά ΦΣ'!B30,"")</f>
        <v/>
      </c>
      <c r="C30" s="1" t="str">
        <f>IF(B30&lt;&gt;"",'Νέα ΦΣ'!C30,"")</f>
        <v/>
      </c>
      <c r="D30" s="1" t="str">
        <f>IF(B30&lt;&gt;"",Βραχίονες!D30,"")</f>
        <v/>
      </c>
      <c r="E30" s="3" t="str">
        <f>IF(B30&lt;&gt;"",ROUND('Συμβατικά ΦΣ'!H30*'Συμβατικά ΦΣ'!J30,2),"")</f>
        <v/>
      </c>
      <c r="F30" s="3" t="str">
        <f>IF(B30&lt;&gt;"",ROUND('Νέα ΦΣ'!I30*'Νέα ΦΣ'!M30,2),"")</f>
        <v/>
      </c>
      <c r="G30" s="3" t="str">
        <f>IF(B30&lt;&gt;"",ROUND('Συμβατικά ΦΣ'!L30*'Συμβατικά ΦΣ'!J30*'Γενικά Δεδομένα'!$I$6*365/1000,2),"")</f>
        <v/>
      </c>
      <c r="H30" s="3" t="str">
        <f>IF(B30&lt;&gt;"",IF('Νέα ΦΣ'!O30="ΝΑΙ",ROUND(0.85*F30*'Γενικά Δεδομένα'!$I$6*365/1000,2),ROUND(F30*'Γενικά Δεδομένα'!$I$6*365/1000,2)),"")</f>
        <v/>
      </c>
      <c r="I30" s="2" t="str">
        <f>IF(B30&lt;&gt;"",ROUND('Συμβατικά ΦΣ'!H30*'Γενικά Δεδομένα'!$I$9,2),"")</f>
        <v/>
      </c>
      <c r="J30" s="3" t="str">
        <f>IF(B30&lt;&gt;"",ROUND(('Νέα ΦΣ'!I30+'Νέα ΦΣ'!J30)*'Νέα ΦΣ'!N30,2),"")</f>
        <v/>
      </c>
      <c r="K30" s="3" t="str">
        <f>IF(B30&lt;&gt;"",ROUND(Βραχίονες!F30*'Γενικά Δεδομένα'!$I$10,2),"")</f>
        <v/>
      </c>
      <c r="L30" s="3" t="str">
        <f>IF(B30&lt;&gt;"",ROUND((Βραχίονες!F30+Βραχίονες!G30)*'Γενικά Δεδομένα'!$I$11,2),"")</f>
        <v/>
      </c>
      <c r="M30" s="14"/>
    </row>
    <row r="31" spans="2:13" ht="30" customHeight="1" x14ac:dyDescent="0.3">
      <c r="B31" s="13" t="str">
        <f>IF('Συμβατικά ΦΣ'!B31&lt;&gt;"",'Συμβατικά ΦΣ'!B31,"")</f>
        <v/>
      </c>
      <c r="C31" s="1" t="str">
        <f>IF(B31&lt;&gt;"",'Νέα ΦΣ'!C31,"")</f>
        <v/>
      </c>
      <c r="D31" s="1" t="str">
        <f>IF(B31&lt;&gt;"",Βραχίονες!D31,"")</f>
        <v/>
      </c>
      <c r="E31" s="3" t="str">
        <f>IF(B31&lt;&gt;"",ROUND('Συμβατικά ΦΣ'!H31*'Συμβατικά ΦΣ'!J31,2),"")</f>
        <v/>
      </c>
      <c r="F31" s="3" t="str">
        <f>IF(B31&lt;&gt;"",ROUND('Νέα ΦΣ'!I31*'Νέα ΦΣ'!M31,2),"")</f>
        <v/>
      </c>
      <c r="G31" s="3" t="str">
        <f>IF(B31&lt;&gt;"",ROUND('Συμβατικά ΦΣ'!L31*'Συμβατικά ΦΣ'!J31*'Γενικά Δεδομένα'!$I$6*365/1000,2),"")</f>
        <v/>
      </c>
      <c r="H31" s="3" t="str">
        <f>IF(B31&lt;&gt;"",IF('Νέα ΦΣ'!O31="ΝΑΙ",ROUND(0.85*F31*'Γενικά Δεδομένα'!$I$6*365/1000,2),ROUND(F31*'Γενικά Δεδομένα'!$I$6*365/1000,2)),"")</f>
        <v/>
      </c>
      <c r="I31" s="2" t="str">
        <f>IF(B31&lt;&gt;"",ROUND('Συμβατικά ΦΣ'!H31*'Γενικά Δεδομένα'!$I$9,2),"")</f>
        <v/>
      </c>
      <c r="J31" s="3" t="str">
        <f>IF(B31&lt;&gt;"",ROUND(('Νέα ΦΣ'!I31+'Νέα ΦΣ'!J31)*'Νέα ΦΣ'!N31,2),"")</f>
        <v/>
      </c>
      <c r="K31" s="3" t="str">
        <f>IF(B31&lt;&gt;"",ROUND(Βραχίονες!F31*'Γενικά Δεδομένα'!$I$10,2),"")</f>
        <v/>
      </c>
      <c r="L31" s="3" t="str">
        <f>IF(B31&lt;&gt;"",ROUND((Βραχίονες!F31+Βραχίονες!G31)*'Γενικά Δεδομένα'!$I$11,2),"")</f>
        <v/>
      </c>
      <c r="M31" s="14"/>
    </row>
    <row r="32" spans="2:13" ht="30" customHeight="1" x14ac:dyDescent="0.3">
      <c r="B32" s="13" t="str">
        <f>IF('Συμβατικά ΦΣ'!B32&lt;&gt;"",'Συμβατικά ΦΣ'!B32,"")</f>
        <v/>
      </c>
      <c r="C32" s="1" t="str">
        <f>IF(B32&lt;&gt;"",'Νέα ΦΣ'!C32,"")</f>
        <v/>
      </c>
      <c r="D32" s="1" t="str">
        <f>IF(B32&lt;&gt;"",Βραχίονες!D32,"")</f>
        <v/>
      </c>
      <c r="E32" s="3" t="str">
        <f>IF(B32&lt;&gt;"",ROUND('Συμβατικά ΦΣ'!H32*'Συμβατικά ΦΣ'!J32,2),"")</f>
        <v/>
      </c>
      <c r="F32" s="3" t="str">
        <f>IF(B32&lt;&gt;"",ROUND('Νέα ΦΣ'!I32*'Νέα ΦΣ'!M32,2),"")</f>
        <v/>
      </c>
      <c r="G32" s="3" t="str">
        <f>IF(B32&lt;&gt;"",ROUND('Συμβατικά ΦΣ'!L32*'Συμβατικά ΦΣ'!J32*'Γενικά Δεδομένα'!$I$6*365/1000,2),"")</f>
        <v/>
      </c>
      <c r="H32" s="3" t="str">
        <f>IF(B32&lt;&gt;"",IF('Νέα ΦΣ'!O32="ΝΑΙ",ROUND(0.85*F32*'Γενικά Δεδομένα'!$I$6*365/1000,2),ROUND(F32*'Γενικά Δεδομένα'!$I$6*365/1000,2)),"")</f>
        <v/>
      </c>
      <c r="I32" s="2" t="str">
        <f>IF(B32&lt;&gt;"",ROUND('Συμβατικά ΦΣ'!H32*'Γενικά Δεδομένα'!$I$9,2),"")</f>
        <v/>
      </c>
      <c r="J32" s="3" t="str">
        <f>IF(B32&lt;&gt;"",ROUND(('Νέα ΦΣ'!I32+'Νέα ΦΣ'!J32)*'Νέα ΦΣ'!N32,2),"")</f>
        <v/>
      </c>
      <c r="K32" s="3" t="str">
        <f>IF(B32&lt;&gt;"",ROUND(Βραχίονες!F32*'Γενικά Δεδομένα'!$I$10,2),"")</f>
        <v/>
      </c>
      <c r="L32" s="3" t="str">
        <f>IF(B32&lt;&gt;"",ROUND((Βραχίονες!F32+Βραχίονες!G32)*'Γενικά Δεδομένα'!$I$11,2),"")</f>
        <v/>
      </c>
      <c r="M32" s="14"/>
    </row>
    <row r="33" spans="2:13" ht="30" customHeight="1" x14ac:dyDescent="0.3">
      <c r="B33" s="13" t="str">
        <f>IF('Συμβατικά ΦΣ'!B33&lt;&gt;"",'Συμβατικά ΦΣ'!B33,"")</f>
        <v/>
      </c>
      <c r="C33" s="1" t="str">
        <f>IF(B33&lt;&gt;"",'Νέα ΦΣ'!C33,"")</f>
        <v/>
      </c>
      <c r="D33" s="1" t="str">
        <f>IF(B33&lt;&gt;"",Βραχίονες!D33,"")</f>
        <v/>
      </c>
      <c r="E33" s="3" t="str">
        <f>IF(B33&lt;&gt;"",ROUND('Συμβατικά ΦΣ'!H33*'Συμβατικά ΦΣ'!J33,2),"")</f>
        <v/>
      </c>
      <c r="F33" s="3" t="str">
        <f>IF(B33&lt;&gt;"",ROUND('Νέα ΦΣ'!I33*'Νέα ΦΣ'!M33,2),"")</f>
        <v/>
      </c>
      <c r="G33" s="3" t="str">
        <f>IF(B33&lt;&gt;"",ROUND('Συμβατικά ΦΣ'!L33*'Συμβατικά ΦΣ'!J33*'Γενικά Δεδομένα'!$I$6*365/1000,2),"")</f>
        <v/>
      </c>
      <c r="H33" s="3" t="str">
        <f>IF(B33&lt;&gt;"",IF('Νέα ΦΣ'!O33="ΝΑΙ",ROUND(0.85*F33*'Γενικά Δεδομένα'!$I$6*365/1000,2),ROUND(F33*'Γενικά Δεδομένα'!$I$6*365/1000,2)),"")</f>
        <v/>
      </c>
      <c r="I33" s="2" t="str">
        <f>IF(B33&lt;&gt;"",ROUND('Συμβατικά ΦΣ'!H33*'Γενικά Δεδομένα'!$I$9,2),"")</f>
        <v/>
      </c>
      <c r="J33" s="3" t="str">
        <f>IF(B33&lt;&gt;"",ROUND(('Νέα ΦΣ'!I33+'Νέα ΦΣ'!J33)*'Νέα ΦΣ'!N33,2),"")</f>
        <v/>
      </c>
      <c r="K33" s="3" t="str">
        <f>IF(B33&lt;&gt;"",ROUND(Βραχίονες!F33*'Γενικά Δεδομένα'!$I$10,2),"")</f>
        <v/>
      </c>
      <c r="L33" s="3" t="str">
        <f>IF(B33&lt;&gt;"",ROUND((Βραχίονες!F33+Βραχίονες!G33)*'Γενικά Δεδομένα'!$I$11,2),"")</f>
        <v/>
      </c>
      <c r="M33" s="14"/>
    </row>
    <row r="34" spans="2:13" ht="30" customHeight="1" x14ac:dyDescent="0.3">
      <c r="B34" s="13" t="str">
        <f>IF('Συμβατικά ΦΣ'!B34&lt;&gt;"",'Συμβατικά ΦΣ'!B34,"")</f>
        <v/>
      </c>
      <c r="C34" s="1" t="str">
        <f>IF(B34&lt;&gt;"",'Νέα ΦΣ'!C34,"")</f>
        <v/>
      </c>
      <c r="D34" s="1" t="str">
        <f>IF(B34&lt;&gt;"",Βραχίονες!D34,"")</f>
        <v/>
      </c>
      <c r="E34" s="3" t="str">
        <f>IF(B34&lt;&gt;"",ROUND('Συμβατικά ΦΣ'!H34*'Συμβατικά ΦΣ'!J34,2),"")</f>
        <v/>
      </c>
      <c r="F34" s="3" t="str">
        <f>IF(B34&lt;&gt;"",ROUND('Νέα ΦΣ'!I34*'Νέα ΦΣ'!M34,2),"")</f>
        <v/>
      </c>
      <c r="G34" s="3" t="str">
        <f>IF(B34&lt;&gt;"",ROUND('Συμβατικά ΦΣ'!L34*'Συμβατικά ΦΣ'!J34*'Γενικά Δεδομένα'!$I$6*365/1000,2),"")</f>
        <v/>
      </c>
      <c r="H34" s="3" t="str">
        <f>IF(B34&lt;&gt;"",IF('Νέα ΦΣ'!O34="ΝΑΙ",ROUND(0.85*F34*'Γενικά Δεδομένα'!$I$6*365/1000,2),ROUND(F34*'Γενικά Δεδομένα'!$I$6*365/1000,2)),"")</f>
        <v/>
      </c>
      <c r="I34" s="2" t="str">
        <f>IF(B34&lt;&gt;"",ROUND('Συμβατικά ΦΣ'!H34*'Γενικά Δεδομένα'!$I$9,2),"")</f>
        <v/>
      </c>
      <c r="J34" s="3" t="str">
        <f>IF(B34&lt;&gt;"",ROUND(('Νέα ΦΣ'!I34+'Νέα ΦΣ'!J34)*'Νέα ΦΣ'!N34,2),"")</f>
        <v/>
      </c>
      <c r="K34" s="3" t="str">
        <f>IF(B34&lt;&gt;"",ROUND(Βραχίονες!F34*'Γενικά Δεδομένα'!$I$10,2),"")</f>
        <v/>
      </c>
      <c r="L34" s="3" t="str">
        <f>IF(B34&lt;&gt;"",ROUND((Βραχίονες!F34+Βραχίονες!G34)*'Γενικά Δεδομένα'!$I$11,2),"")</f>
        <v/>
      </c>
      <c r="M34" s="14"/>
    </row>
    <row r="35" spans="2:13" ht="30" customHeight="1" x14ac:dyDescent="0.3">
      <c r="B35" s="13" t="str">
        <f>IF('Συμβατικά ΦΣ'!B35&lt;&gt;"",'Συμβατικά ΦΣ'!B35,"")</f>
        <v/>
      </c>
      <c r="C35" s="1" t="str">
        <f>IF(B35&lt;&gt;"",'Νέα ΦΣ'!C35,"")</f>
        <v/>
      </c>
      <c r="D35" s="1" t="str">
        <f>IF(B35&lt;&gt;"",Βραχίονες!D35,"")</f>
        <v/>
      </c>
      <c r="E35" s="3" t="str">
        <f>IF(B35&lt;&gt;"",ROUND('Συμβατικά ΦΣ'!H35*'Συμβατικά ΦΣ'!J35,2),"")</f>
        <v/>
      </c>
      <c r="F35" s="3" t="str">
        <f>IF(B35&lt;&gt;"",ROUND('Νέα ΦΣ'!I35*'Νέα ΦΣ'!M35,2),"")</f>
        <v/>
      </c>
      <c r="G35" s="3" t="str">
        <f>IF(B35&lt;&gt;"",ROUND('Συμβατικά ΦΣ'!L35*'Συμβατικά ΦΣ'!J35*'Γενικά Δεδομένα'!$I$6*365/1000,2),"")</f>
        <v/>
      </c>
      <c r="H35" s="3" t="str">
        <f>IF(B35&lt;&gt;"",IF('Νέα ΦΣ'!O35="ΝΑΙ",ROUND(0.85*F35*'Γενικά Δεδομένα'!$I$6*365/1000,2),ROUND(F35*'Γενικά Δεδομένα'!$I$6*365/1000,2)),"")</f>
        <v/>
      </c>
      <c r="I35" s="2" t="str">
        <f>IF(B35&lt;&gt;"",ROUND('Συμβατικά ΦΣ'!H35*'Γενικά Δεδομένα'!$I$9,2),"")</f>
        <v/>
      </c>
      <c r="J35" s="3" t="str">
        <f>IF(B35&lt;&gt;"",ROUND(('Νέα ΦΣ'!I35+'Νέα ΦΣ'!J35)*'Νέα ΦΣ'!N35,2),"")</f>
        <v/>
      </c>
      <c r="K35" s="3" t="str">
        <f>IF(B35&lt;&gt;"",ROUND(Βραχίονες!F35*'Γενικά Δεδομένα'!$I$10,2),"")</f>
        <v/>
      </c>
      <c r="L35" s="3" t="str">
        <f>IF(B35&lt;&gt;"",ROUND((Βραχίονες!F35+Βραχίονες!G35)*'Γενικά Δεδομένα'!$I$11,2),"")</f>
        <v/>
      </c>
      <c r="M35" s="14"/>
    </row>
    <row r="36" spans="2:13" ht="30" customHeight="1" x14ac:dyDescent="0.3">
      <c r="B36" s="13" t="str">
        <f>IF('Συμβατικά ΦΣ'!B36&lt;&gt;"",'Συμβατικά ΦΣ'!B36,"")</f>
        <v/>
      </c>
      <c r="C36" s="1" t="str">
        <f>IF(B36&lt;&gt;"",'Νέα ΦΣ'!C36,"")</f>
        <v/>
      </c>
      <c r="D36" s="1" t="str">
        <f>IF(B36&lt;&gt;"",Βραχίονες!D36,"")</f>
        <v/>
      </c>
      <c r="E36" s="3" t="str">
        <f>IF(B36&lt;&gt;"",ROUND('Συμβατικά ΦΣ'!H36*'Συμβατικά ΦΣ'!J36,2),"")</f>
        <v/>
      </c>
      <c r="F36" s="3" t="str">
        <f>IF(B36&lt;&gt;"",ROUND('Νέα ΦΣ'!I36*'Νέα ΦΣ'!M36,2),"")</f>
        <v/>
      </c>
      <c r="G36" s="3" t="str">
        <f>IF(B36&lt;&gt;"",ROUND('Συμβατικά ΦΣ'!L36*'Συμβατικά ΦΣ'!J36*'Γενικά Δεδομένα'!$I$6*365/1000,2),"")</f>
        <v/>
      </c>
      <c r="H36" s="3" t="str">
        <f>IF(B36&lt;&gt;"",IF('Νέα ΦΣ'!O36="ΝΑΙ",ROUND(0.85*F36*'Γενικά Δεδομένα'!$I$6*365/1000,2),ROUND(F36*'Γενικά Δεδομένα'!$I$6*365/1000,2)),"")</f>
        <v/>
      </c>
      <c r="I36" s="2" t="str">
        <f>IF(B36&lt;&gt;"",ROUND('Συμβατικά ΦΣ'!H36*'Γενικά Δεδομένα'!$I$9,2),"")</f>
        <v/>
      </c>
      <c r="J36" s="3" t="str">
        <f>IF(B36&lt;&gt;"",ROUND(('Νέα ΦΣ'!I36+'Νέα ΦΣ'!J36)*'Νέα ΦΣ'!N36,2),"")</f>
        <v/>
      </c>
      <c r="K36" s="3" t="str">
        <f>IF(B36&lt;&gt;"",ROUND(Βραχίονες!F36*'Γενικά Δεδομένα'!$I$10,2),"")</f>
        <v/>
      </c>
      <c r="L36" s="3" t="str">
        <f>IF(B36&lt;&gt;"",ROUND((Βραχίονες!F36+Βραχίονες!G36)*'Γενικά Δεδομένα'!$I$11,2),"")</f>
        <v/>
      </c>
      <c r="M36" s="14"/>
    </row>
    <row r="37" spans="2:13" ht="30" customHeight="1" x14ac:dyDescent="0.3">
      <c r="B37" s="13" t="str">
        <f>IF('Συμβατικά ΦΣ'!B37&lt;&gt;"",'Συμβατικά ΦΣ'!B37,"")</f>
        <v/>
      </c>
      <c r="C37" s="1" t="str">
        <f>IF(B37&lt;&gt;"",'Νέα ΦΣ'!C37,"")</f>
        <v/>
      </c>
      <c r="D37" s="1" t="str">
        <f>IF(B37&lt;&gt;"",Βραχίονες!D37,"")</f>
        <v/>
      </c>
      <c r="E37" s="3" t="str">
        <f>IF(B37&lt;&gt;"",ROUND('Συμβατικά ΦΣ'!H37*'Συμβατικά ΦΣ'!J37,2),"")</f>
        <v/>
      </c>
      <c r="F37" s="3" t="str">
        <f>IF(B37&lt;&gt;"",ROUND('Νέα ΦΣ'!I37*'Νέα ΦΣ'!M37,2),"")</f>
        <v/>
      </c>
      <c r="G37" s="3" t="str">
        <f>IF(B37&lt;&gt;"",ROUND('Συμβατικά ΦΣ'!L37*'Συμβατικά ΦΣ'!J37*'Γενικά Δεδομένα'!$I$6*365/1000,2),"")</f>
        <v/>
      </c>
      <c r="H37" s="3" t="str">
        <f>IF(B37&lt;&gt;"",IF('Νέα ΦΣ'!O37="ΝΑΙ",ROUND(0.85*F37*'Γενικά Δεδομένα'!$I$6*365/1000,2),ROUND(F37*'Γενικά Δεδομένα'!$I$6*365/1000,2)),"")</f>
        <v/>
      </c>
      <c r="I37" s="2" t="str">
        <f>IF(B37&lt;&gt;"",ROUND('Συμβατικά ΦΣ'!H37*'Γενικά Δεδομένα'!$I$9,2),"")</f>
        <v/>
      </c>
      <c r="J37" s="3" t="str">
        <f>IF(B37&lt;&gt;"",ROUND(('Νέα ΦΣ'!I37+'Νέα ΦΣ'!J37)*'Νέα ΦΣ'!N37,2),"")</f>
        <v/>
      </c>
      <c r="K37" s="3" t="str">
        <f>IF(B37&lt;&gt;"",ROUND(Βραχίονες!F37*'Γενικά Δεδομένα'!$I$10,2),"")</f>
        <v/>
      </c>
      <c r="L37" s="3" t="str">
        <f>IF(B37&lt;&gt;"",ROUND((Βραχίονες!F37+Βραχίονες!G37)*'Γενικά Δεδομένα'!$I$11,2),"")</f>
        <v/>
      </c>
      <c r="M37" s="14"/>
    </row>
    <row r="38" spans="2:13" ht="30" customHeight="1" x14ac:dyDescent="0.3">
      <c r="B38" s="13" t="str">
        <f>IF('Συμβατικά ΦΣ'!B38&lt;&gt;"",'Συμβατικά ΦΣ'!B38,"")</f>
        <v/>
      </c>
      <c r="C38" s="1" t="str">
        <f>IF(B38&lt;&gt;"",'Νέα ΦΣ'!C38,"")</f>
        <v/>
      </c>
      <c r="D38" s="1" t="str">
        <f>IF(B38&lt;&gt;"",Βραχίονες!D38,"")</f>
        <v/>
      </c>
      <c r="E38" s="3" t="str">
        <f>IF(B38&lt;&gt;"",ROUND('Συμβατικά ΦΣ'!H38*'Συμβατικά ΦΣ'!J38,2),"")</f>
        <v/>
      </c>
      <c r="F38" s="3" t="str">
        <f>IF(B38&lt;&gt;"",ROUND('Νέα ΦΣ'!I38*'Νέα ΦΣ'!M38,2),"")</f>
        <v/>
      </c>
      <c r="G38" s="3" t="str">
        <f>IF(B38&lt;&gt;"",ROUND('Συμβατικά ΦΣ'!L38*'Συμβατικά ΦΣ'!J38*'Γενικά Δεδομένα'!$I$6*365/1000,2),"")</f>
        <v/>
      </c>
      <c r="H38" s="3" t="str">
        <f>IF(B38&lt;&gt;"",IF('Νέα ΦΣ'!O38="ΝΑΙ",ROUND(0.85*F38*'Γενικά Δεδομένα'!$I$6*365/1000,2),ROUND(F38*'Γενικά Δεδομένα'!$I$6*365/1000,2)),"")</f>
        <v/>
      </c>
      <c r="I38" s="2" t="str">
        <f>IF(B38&lt;&gt;"",ROUND('Συμβατικά ΦΣ'!H38*'Γενικά Δεδομένα'!$I$9,2),"")</f>
        <v/>
      </c>
      <c r="J38" s="3" t="str">
        <f>IF(B38&lt;&gt;"",ROUND(('Νέα ΦΣ'!I38+'Νέα ΦΣ'!J38)*'Νέα ΦΣ'!N38,2),"")</f>
        <v/>
      </c>
      <c r="K38" s="3" t="str">
        <f>IF(B38&lt;&gt;"",ROUND(Βραχίονες!F38*'Γενικά Δεδομένα'!$I$10,2),"")</f>
        <v/>
      </c>
      <c r="L38" s="3" t="str">
        <f>IF(B38&lt;&gt;"",ROUND((Βραχίονες!F38+Βραχίονες!G38)*'Γενικά Δεδομένα'!$I$11,2),"")</f>
        <v/>
      </c>
      <c r="M38" s="14"/>
    </row>
    <row r="39" spans="2:13" ht="30" customHeight="1" x14ac:dyDescent="0.3">
      <c r="B39" s="13" t="str">
        <f>IF('Συμβατικά ΦΣ'!B39&lt;&gt;"",'Συμβατικά ΦΣ'!B39,"")</f>
        <v/>
      </c>
      <c r="C39" s="1" t="str">
        <f>IF(B39&lt;&gt;"",'Νέα ΦΣ'!C39,"")</f>
        <v/>
      </c>
      <c r="D39" s="1" t="str">
        <f>IF(B39&lt;&gt;"",Βραχίονες!D39,"")</f>
        <v/>
      </c>
      <c r="E39" s="3" t="str">
        <f>IF(B39&lt;&gt;"",ROUND('Συμβατικά ΦΣ'!H39*'Συμβατικά ΦΣ'!J39,2),"")</f>
        <v/>
      </c>
      <c r="F39" s="3" t="str">
        <f>IF(B39&lt;&gt;"",ROUND('Νέα ΦΣ'!I39*'Νέα ΦΣ'!M39,2),"")</f>
        <v/>
      </c>
      <c r="G39" s="3" t="str">
        <f>IF(B39&lt;&gt;"",ROUND('Συμβατικά ΦΣ'!L39*'Συμβατικά ΦΣ'!J39*'Γενικά Δεδομένα'!$I$6*365/1000,2),"")</f>
        <v/>
      </c>
      <c r="H39" s="3" t="str">
        <f>IF(B39&lt;&gt;"",IF('Νέα ΦΣ'!O39="ΝΑΙ",ROUND(0.85*F39*'Γενικά Δεδομένα'!$I$6*365/1000,2),ROUND(F39*'Γενικά Δεδομένα'!$I$6*365/1000,2)),"")</f>
        <v/>
      </c>
      <c r="I39" s="2" t="str">
        <f>IF(B39&lt;&gt;"",ROUND('Συμβατικά ΦΣ'!H39*'Γενικά Δεδομένα'!$I$9,2),"")</f>
        <v/>
      </c>
      <c r="J39" s="3" t="str">
        <f>IF(B39&lt;&gt;"",ROUND(('Νέα ΦΣ'!I39+'Νέα ΦΣ'!J39)*'Νέα ΦΣ'!N39,2),"")</f>
        <v/>
      </c>
      <c r="K39" s="3" t="str">
        <f>IF(B39&lt;&gt;"",ROUND(Βραχίονες!F39*'Γενικά Δεδομένα'!$I$10,2),"")</f>
        <v/>
      </c>
      <c r="L39" s="3" t="str">
        <f>IF(B39&lt;&gt;"",ROUND((Βραχίονες!F39+Βραχίονες!G39)*'Γενικά Δεδομένα'!$I$11,2),"")</f>
        <v/>
      </c>
      <c r="M39" s="14"/>
    </row>
    <row r="40" spans="2:13" ht="30" customHeight="1" x14ac:dyDescent="0.3">
      <c r="B40" s="13" t="str">
        <f>IF('Συμβατικά ΦΣ'!B40&lt;&gt;"",'Συμβατικά ΦΣ'!B40,"")</f>
        <v/>
      </c>
      <c r="C40" s="1" t="str">
        <f>IF(B40&lt;&gt;"",'Νέα ΦΣ'!C40,"")</f>
        <v/>
      </c>
      <c r="D40" s="1" t="str">
        <f>IF(B40&lt;&gt;"",Βραχίονες!D40,"")</f>
        <v/>
      </c>
      <c r="E40" s="3" t="str">
        <f>IF(B40&lt;&gt;"",ROUND('Συμβατικά ΦΣ'!H40*'Συμβατικά ΦΣ'!J40,2),"")</f>
        <v/>
      </c>
      <c r="F40" s="3" t="str">
        <f>IF(B40&lt;&gt;"",ROUND('Νέα ΦΣ'!I40*'Νέα ΦΣ'!M40,2),"")</f>
        <v/>
      </c>
      <c r="G40" s="3" t="str">
        <f>IF(B40&lt;&gt;"",ROUND('Συμβατικά ΦΣ'!L40*'Συμβατικά ΦΣ'!J40*'Γενικά Δεδομένα'!$I$6*365/1000,2),"")</f>
        <v/>
      </c>
      <c r="H40" s="3" t="str">
        <f>IF(B40&lt;&gt;"",IF('Νέα ΦΣ'!O40="ΝΑΙ",ROUND(0.85*F40*'Γενικά Δεδομένα'!$I$6*365/1000,2),ROUND(F40*'Γενικά Δεδομένα'!$I$6*365/1000,2)),"")</f>
        <v/>
      </c>
      <c r="I40" s="2" t="str">
        <f>IF(B40&lt;&gt;"",ROUND('Συμβατικά ΦΣ'!H40*'Γενικά Δεδομένα'!$I$9,2),"")</f>
        <v/>
      </c>
      <c r="J40" s="3" t="str">
        <f>IF(B40&lt;&gt;"",ROUND(('Νέα ΦΣ'!I40+'Νέα ΦΣ'!J40)*'Νέα ΦΣ'!N40,2),"")</f>
        <v/>
      </c>
      <c r="K40" s="3" t="str">
        <f>IF(B40&lt;&gt;"",ROUND(Βραχίονες!F40*'Γενικά Δεδομένα'!$I$10,2),"")</f>
        <v/>
      </c>
      <c r="L40" s="3" t="str">
        <f>IF(B40&lt;&gt;"",ROUND((Βραχίονες!F40+Βραχίονες!G40)*'Γενικά Δεδομένα'!$I$11,2),"")</f>
        <v/>
      </c>
      <c r="M40" s="14"/>
    </row>
    <row r="41" spans="2:13" ht="30" customHeight="1" x14ac:dyDescent="0.3">
      <c r="B41" s="13" t="str">
        <f>IF('Συμβατικά ΦΣ'!B41&lt;&gt;"",'Συμβατικά ΦΣ'!B41,"")</f>
        <v/>
      </c>
      <c r="C41" s="1" t="str">
        <f>IF(B41&lt;&gt;"",'Νέα ΦΣ'!C41,"")</f>
        <v/>
      </c>
      <c r="D41" s="1" t="str">
        <f>IF(B41&lt;&gt;"",Βραχίονες!D41,"")</f>
        <v/>
      </c>
      <c r="E41" s="3" t="str">
        <f>IF(B41&lt;&gt;"",ROUND('Συμβατικά ΦΣ'!H41*'Συμβατικά ΦΣ'!J41,2),"")</f>
        <v/>
      </c>
      <c r="F41" s="3" t="str">
        <f>IF(B41&lt;&gt;"",ROUND('Νέα ΦΣ'!I41*'Νέα ΦΣ'!M41,2),"")</f>
        <v/>
      </c>
      <c r="G41" s="3" t="str">
        <f>IF(B41&lt;&gt;"",ROUND('Συμβατικά ΦΣ'!L41*'Συμβατικά ΦΣ'!J41*'Γενικά Δεδομένα'!$I$6*365/1000,2),"")</f>
        <v/>
      </c>
      <c r="H41" s="3" t="str">
        <f>IF(B41&lt;&gt;"",IF('Νέα ΦΣ'!O41="ΝΑΙ",ROUND(0.85*F41*'Γενικά Δεδομένα'!$I$6*365/1000,2),ROUND(F41*'Γενικά Δεδομένα'!$I$6*365/1000,2)),"")</f>
        <v/>
      </c>
      <c r="I41" s="2" t="str">
        <f>IF(B41&lt;&gt;"",ROUND('Συμβατικά ΦΣ'!H41*'Γενικά Δεδομένα'!$I$9,2),"")</f>
        <v/>
      </c>
      <c r="J41" s="3" t="str">
        <f>IF(B41&lt;&gt;"",ROUND(('Νέα ΦΣ'!I41+'Νέα ΦΣ'!J41)*'Νέα ΦΣ'!N41,2),"")</f>
        <v/>
      </c>
      <c r="K41" s="3" t="str">
        <f>IF(B41&lt;&gt;"",ROUND(Βραχίονες!F41*'Γενικά Δεδομένα'!$I$10,2),"")</f>
        <v/>
      </c>
      <c r="L41" s="3" t="str">
        <f>IF(B41&lt;&gt;"",ROUND((Βραχίονες!F41+Βραχίονες!G41)*'Γενικά Δεδομένα'!$I$11,2),"")</f>
        <v/>
      </c>
      <c r="M41" s="14"/>
    </row>
    <row r="42" spans="2:13" ht="30" customHeight="1" x14ac:dyDescent="0.3">
      <c r="B42" s="13" t="str">
        <f>IF('Συμβατικά ΦΣ'!B42&lt;&gt;"",'Συμβατικά ΦΣ'!B42,"")</f>
        <v/>
      </c>
      <c r="C42" s="1" t="str">
        <f>IF(B42&lt;&gt;"",'Νέα ΦΣ'!C42,"")</f>
        <v/>
      </c>
      <c r="D42" s="1" t="str">
        <f>IF(B42&lt;&gt;"",Βραχίονες!D42,"")</f>
        <v/>
      </c>
      <c r="E42" s="3" t="str">
        <f>IF(B42&lt;&gt;"",ROUND('Συμβατικά ΦΣ'!H42*'Συμβατικά ΦΣ'!J42,2),"")</f>
        <v/>
      </c>
      <c r="F42" s="3" t="str">
        <f>IF(B42&lt;&gt;"",ROUND('Νέα ΦΣ'!I42*'Νέα ΦΣ'!M42,2),"")</f>
        <v/>
      </c>
      <c r="G42" s="3" t="str">
        <f>IF(B42&lt;&gt;"",ROUND('Συμβατικά ΦΣ'!L42*'Συμβατικά ΦΣ'!J42*'Γενικά Δεδομένα'!$I$6*365/1000,2),"")</f>
        <v/>
      </c>
      <c r="H42" s="3" t="str">
        <f>IF(B42&lt;&gt;"",IF('Νέα ΦΣ'!O42="ΝΑΙ",ROUND(0.85*F42*'Γενικά Δεδομένα'!$I$6*365/1000,2),ROUND(F42*'Γενικά Δεδομένα'!$I$6*365/1000,2)),"")</f>
        <v/>
      </c>
      <c r="I42" s="2" t="str">
        <f>IF(B42&lt;&gt;"",ROUND('Συμβατικά ΦΣ'!H42*'Γενικά Δεδομένα'!$I$9,2),"")</f>
        <v/>
      </c>
      <c r="J42" s="3" t="str">
        <f>IF(B42&lt;&gt;"",ROUND(('Νέα ΦΣ'!I42+'Νέα ΦΣ'!J42)*'Νέα ΦΣ'!N42,2),"")</f>
        <v/>
      </c>
      <c r="K42" s="3" t="str">
        <f>IF(B42&lt;&gt;"",ROUND(Βραχίονες!F42*'Γενικά Δεδομένα'!$I$10,2),"")</f>
        <v/>
      </c>
      <c r="L42" s="3" t="str">
        <f>IF(B42&lt;&gt;"",ROUND((Βραχίονες!F42+Βραχίονες!G42)*'Γενικά Δεδομένα'!$I$11,2),"")</f>
        <v/>
      </c>
      <c r="M42" s="14"/>
    </row>
    <row r="43" spans="2:13" ht="30" customHeight="1" x14ac:dyDescent="0.3">
      <c r="B43" s="13" t="str">
        <f>IF('Συμβατικά ΦΣ'!B43&lt;&gt;"",'Συμβατικά ΦΣ'!B43,"")</f>
        <v/>
      </c>
      <c r="C43" s="1" t="str">
        <f>IF(B43&lt;&gt;"",'Νέα ΦΣ'!C43,"")</f>
        <v/>
      </c>
      <c r="D43" s="1" t="str">
        <f>IF(B43&lt;&gt;"",Βραχίονες!D43,"")</f>
        <v/>
      </c>
      <c r="E43" s="3" t="str">
        <f>IF(B43&lt;&gt;"",ROUND('Συμβατικά ΦΣ'!H43*'Συμβατικά ΦΣ'!J43,2),"")</f>
        <v/>
      </c>
      <c r="F43" s="3" t="str">
        <f>IF(B43&lt;&gt;"",ROUND('Νέα ΦΣ'!I43*'Νέα ΦΣ'!M43,2),"")</f>
        <v/>
      </c>
      <c r="G43" s="3" t="str">
        <f>IF(B43&lt;&gt;"",ROUND('Συμβατικά ΦΣ'!L43*'Συμβατικά ΦΣ'!J43*'Γενικά Δεδομένα'!$I$6*365/1000,2),"")</f>
        <v/>
      </c>
      <c r="H43" s="3" t="str">
        <f>IF(B43&lt;&gt;"",IF('Νέα ΦΣ'!O43="ΝΑΙ",ROUND(0.85*F43*'Γενικά Δεδομένα'!$I$6*365/1000,2),ROUND(F43*'Γενικά Δεδομένα'!$I$6*365/1000,2)),"")</f>
        <v/>
      </c>
      <c r="I43" s="2" t="str">
        <f>IF(B43&lt;&gt;"",ROUND('Συμβατικά ΦΣ'!H43*'Γενικά Δεδομένα'!$I$9,2),"")</f>
        <v/>
      </c>
      <c r="J43" s="3" t="str">
        <f>IF(B43&lt;&gt;"",ROUND(('Νέα ΦΣ'!I43+'Νέα ΦΣ'!J43)*'Νέα ΦΣ'!N43,2),"")</f>
        <v/>
      </c>
      <c r="K43" s="3" t="str">
        <f>IF(B43&lt;&gt;"",ROUND(Βραχίονες!F43*'Γενικά Δεδομένα'!$I$10,2),"")</f>
        <v/>
      </c>
      <c r="L43" s="3" t="str">
        <f>IF(B43&lt;&gt;"",ROUND((Βραχίονες!F43+Βραχίονες!G43)*'Γενικά Δεδομένα'!$I$11,2),"")</f>
        <v/>
      </c>
      <c r="M43" s="14"/>
    </row>
    <row r="44" spans="2:13" ht="30" customHeight="1" x14ac:dyDescent="0.3">
      <c r="B44" s="13" t="str">
        <f>IF('Συμβατικά ΦΣ'!B44&lt;&gt;"",'Συμβατικά ΦΣ'!B44,"")</f>
        <v/>
      </c>
      <c r="C44" s="1" t="str">
        <f>IF(B44&lt;&gt;"",'Νέα ΦΣ'!C44,"")</f>
        <v/>
      </c>
      <c r="D44" s="1" t="str">
        <f>IF(B44&lt;&gt;"",Βραχίονες!D44,"")</f>
        <v/>
      </c>
      <c r="E44" s="3" t="str">
        <f>IF(B44&lt;&gt;"",ROUND('Συμβατικά ΦΣ'!H44*'Συμβατικά ΦΣ'!J44,2),"")</f>
        <v/>
      </c>
      <c r="F44" s="3" t="str">
        <f>IF(B44&lt;&gt;"",ROUND('Νέα ΦΣ'!I44*'Νέα ΦΣ'!M44,2),"")</f>
        <v/>
      </c>
      <c r="G44" s="3" t="str">
        <f>IF(B44&lt;&gt;"",ROUND('Συμβατικά ΦΣ'!L44*'Συμβατικά ΦΣ'!J44*'Γενικά Δεδομένα'!$I$6*365/1000,2),"")</f>
        <v/>
      </c>
      <c r="H44" s="3" t="str">
        <f>IF(B44&lt;&gt;"",IF('Νέα ΦΣ'!O44="ΝΑΙ",ROUND(0.85*F44*'Γενικά Δεδομένα'!$I$6*365/1000,2),ROUND(F44*'Γενικά Δεδομένα'!$I$6*365/1000,2)),"")</f>
        <v/>
      </c>
      <c r="I44" s="2" t="str">
        <f>IF(B44&lt;&gt;"",ROUND('Συμβατικά ΦΣ'!H44*'Γενικά Δεδομένα'!$I$9,2),"")</f>
        <v/>
      </c>
      <c r="J44" s="3" t="str">
        <f>IF(B44&lt;&gt;"",ROUND(('Νέα ΦΣ'!I44+'Νέα ΦΣ'!J44)*'Νέα ΦΣ'!N44,2),"")</f>
        <v/>
      </c>
      <c r="K44" s="3" t="str">
        <f>IF(B44&lt;&gt;"",ROUND(Βραχίονες!F44*'Γενικά Δεδομένα'!$I$10,2),"")</f>
        <v/>
      </c>
      <c r="L44" s="3" t="str">
        <f>IF(B44&lt;&gt;"",ROUND((Βραχίονες!F44+Βραχίονες!G44)*'Γενικά Δεδομένα'!$I$11,2),"")</f>
        <v/>
      </c>
      <c r="M44" s="14"/>
    </row>
    <row r="45" spans="2:13" ht="30" customHeight="1" x14ac:dyDescent="0.3">
      <c r="B45" s="13" t="str">
        <f>IF('Συμβατικά ΦΣ'!B45&lt;&gt;"",'Συμβατικά ΦΣ'!B45,"")</f>
        <v/>
      </c>
      <c r="C45" s="1" t="str">
        <f>IF(B45&lt;&gt;"",'Νέα ΦΣ'!C45,"")</f>
        <v/>
      </c>
      <c r="D45" s="1" t="str">
        <f>IF(B45&lt;&gt;"",Βραχίονες!D45,"")</f>
        <v/>
      </c>
      <c r="E45" s="3" t="str">
        <f>IF(B45&lt;&gt;"",ROUND('Συμβατικά ΦΣ'!H45*'Συμβατικά ΦΣ'!J45,2),"")</f>
        <v/>
      </c>
      <c r="F45" s="3" t="str">
        <f>IF(B45&lt;&gt;"",ROUND('Νέα ΦΣ'!I45*'Νέα ΦΣ'!M45,2),"")</f>
        <v/>
      </c>
      <c r="G45" s="3" t="str">
        <f>IF(B45&lt;&gt;"",ROUND('Συμβατικά ΦΣ'!L45*'Συμβατικά ΦΣ'!J45*'Γενικά Δεδομένα'!$I$6*365/1000,2),"")</f>
        <v/>
      </c>
      <c r="H45" s="3" t="str">
        <f>IF(B45&lt;&gt;"",IF('Νέα ΦΣ'!O45="ΝΑΙ",ROUND(0.85*F45*'Γενικά Δεδομένα'!$I$6*365/1000,2),ROUND(F45*'Γενικά Δεδομένα'!$I$6*365/1000,2)),"")</f>
        <v/>
      </c>
      <c r="I45" s="2" t="str">
        <f>IF(B45&lt;&gt;"",ROUND('Συμβατικά ΦΣ'!H45*'Γενικά Δεδομένα'!$I$9,2),"")</f>
        <v/>
      </c>
      <c r="J45" s="3" t="str">
        <f>IF(B45&lt;&gt;"",ROUND(('Νέα ΦΣ'!I45+'Νέα ΦΣ'!J45)*'Νέα ΦΣ'!N45,2),"")</f>
        <v/>
      </c>
      <c r="K45" s="3" t="str">
        <f>IF(B45&lt;&gt;"",ROUND(Βραχίονες!F45*'Γενικά Δεδομένα'!$I$10,2),"")</f>
        <v/>
      </c>
      <c r="L45" s="3" t="str">
        <f>IF(B45&lt;&gt;"",ROUND((Βραχίονες!F45+Βραχίονες!G45)*'Γενικά Δεδομένα'!$I$11,2),"")</f>
        <v/>
      </c>
      <c r="M45" s="14"/>
    </row>
    <row r="46" spans="2:13" ht="30" customHeight="1" x14ac:dyDescent="0.3">
      <c r="B46" s="13" t="str">
        <f>IF('Συμβατικά ΦΣ'!B46&lt;&gt;"",'Συμβατικά ΦΣ'!B46,"")</f>
        <v/>
      </c>
      <c r="C46" s="1" t="str">
        <f>IF(B46&lt;&gt;"",'Νέα ΦΣ'!C46,"")</f>
        <v/>
      </c>
      <c r="D46" s="1" t="str">
        <f>IF(B46&lt;&gt;"",Βραχίονες!D46,"")</f>
        <v/>
      </c>
      <c r="E46" s="3" t="str">
        <f>IF(B46&lt;&gt;"",ROUND('Συμβατικά ΦΣ'!H46*'Συμβατικά ΦΣ'!J46,2),"")</f>
        <v/>
      </c>
      <c r="F46" s="3" t="str">
        <f>IF(B46&lt;&gt;"",ROUND('Νέα ΦΣ'!I46*'Νέα ΦΣ'!M46,2),"")</f>
        <v/>
      </c>
      <c r="G46" s="3" t="str">
        <f>IF(B46&lt;&gt;"",ROUND('Συμβατικά ΦΣ'!L46*'Συμβατικά ΦΣ'!J46*'Γενικά Δεδομένα'!$I$6*365/1000,2),"")</f>
        <v/>
      </c>
      <c r="H46" s="3" t="str">
        <f>IF(B46&lt;&gt;"",IF('Νέα ΦΣ'!O46="ΝΑΙ",ROUND(0.85*F46*'Γενικά Δεδομένα'!$I$6*365/1000,2),ROUND(F46*'Γενικά Δεδομένα'!$I$6*365/1000,2)),"")</f>
        <v/>
      </c>
      <c r="I46" s="2" t="str">
        <f>IF(B46&lt;&gt;"",ROUND('Συμβατικά ΦΣ'!H46*'Γενικά Δεδομένα'!$I$9,2),"")</f>
        <v/>
      </c>
      <c r="J46" s="3" t="str">
        <f>IF(B46&lt;&gt;"",ROUND(('Νέα ΦΣ'!I46+'Νέα ΦΣ'!J46)*'Νέα ΦΣ'!N46,2),"")</f>
        <v/>
      </c>
      <c r="K46" s="3" t="str">
        <f>IF(B46&lt;&gt;"",ROUND(Βραχίονες!F46*'Γενικά Δεδομένα'!$I$10,2),"")</f>
        <v/>
      </c>
      <c r="L46" s="3" t="str">
        <f>IF(B46&lt;&gt;"",ROUND((Βραχίονες!F46+Βραχίονες!G46)*'Γενικά Δεδομένα'!$I$11,2),"")</f>
        <v/>
      </c>
      <c r="M46" s="14"/>
    </row>
    <row r="47" spans="2:13" ht="30" customHeight="1" x14ac:dyDescent="0.3">
      <c r="B47" s="13" t="str">
        <f>IF('Συμβατικά ΦΣ'!B47&lt;&gt;"",'Συμβατικά ΦΣ'!B47,"")</f>
        <v/>
      </c>
      <c r="C47" s="1" t="str">
        <f>IF(B47&lt;&gt;"",'Νέα ΦΣ'!C47,"")</f>
        <v/>
      </c>
      <c r="D47" s="1" t="str">
        <f>IF(B47&lt;&gt;"",Βραχίονες!D47,"")</f>
        <v/>
      </c>
      <c r="E47" s="3" t="str">
        <f>IF(B47&lt;&gt;"",ROUND('Συμβατικά ΦΣ'!H47*'Συμβατικά ΦΣ'!J47,2),"")</f>
        <v/>
      </c>
      <c r="F47" s="3" t="str">
        <f>IF(B47&lt;&gt;"",ROUND('Νέα ΦΣ'!I47*'Νέα ΦΣ'!M47,2),"")</f>
        <v/>
      </c>
      <c r="G47" s="3" t="str">
        <f>IF(B47&lt;&gt;"",ROUND('Συμβατικά ΦΣ'!L47*'Συμβατικά ΦΣ'!J47*'Γενικά Δεδομένα'!$I$6*365/1000,2),"")</f>
        <v/>
      </c>
      <c r="H47" s="3" t="str">
        <f>IF(B47&lt;&gt;"",IF('Νέα ΦΣ'!O47="ΝΑΙ",ROUND(0.85*F47*'Γενικά Δεδομένα'!$I$6*365/1000,2),ROUND(F47*'Γενικά Δεδομένα'!$I$6*365/1000,2)),"")</f>
        <v/>
      </c>
      <c r="I47" s="2" t="str">
        <f>IF(B47&lt;&gt;"",ROUND('Συμβατικά ΦΣ'!H47*'Γενικά Δεδομένα'!$I$9,2),"")</f>
        <v/>
      </c>
      <c r="J47" s="3" t="str">
        <f>IF(B47&lt;&gt;"",ROUND(('Νέα ΦΣ'!I47+'Νέα ΦΣ'!J47)*'Νέα ΦΣ'!N47,2),"")</f>
        <v/>
      </c>
      <c r="K47" s="3" t="str">
        <f>IF(B47&lt;&gt;"",ROUND(Βραχίονες!F47*'Γενικά Δεδομένα'!$I$10,2),"")</f>
        <v/>
      </c>
      <c r="L47" s="3" t="str">
        <f>IF(B47&lt;&gt;"",ROUND((Βραχίονες!F47+Βραχίονες!G47)*'Γενικά Δεδομένα'!$I$11,2),"")</f>
        <v/>
      </c>
      <c r="M47" s="14"/>
    </row>
    <row r="48" spans="2:13" ht="30" customHeight="1" x14ac:dyDescent="0.3">
      <c r="B48" s="13" t="str">
        <f>IF('Συμβατικά ΦΣ'!B48&lt;&gt;"",'Συμβατικά ΦΣ'!B48,"")</f>
        <v/>
      </c>
      <c r="C48" s="1" t="str">
        <f>IF(B48&lt;&gt;"",'Νέα ΦΣ'!C48,"")</f>
        <v/>
      </c>
      <c r="D48" s="1" t="str">
        <f>IF(B48&lt;&gt;"",Βραχίονες!D48,"")</f>
        <v/>
      </c>
      <c r="E48" s="3" t="str">
        <f>IF(B48&lt;&gt;"",ROUND('Συμβατικά ΦΣ'!H48*'Συμβατικά ΦΣ'!J48,2),"")</f>
        <v/>
      </c>
      <c r="F48" s="3" t="str">
        <f>IF(B48&lt;&gt;"",ROUND('Νέα ΦΣ'!I48*'Νέα ΦΣ'!M48,2),"")</f>
        <v/>
      </c>
      <c r="G48" s="3" t="str">
        <f>IF(B48&lt;&gt;"",ROUND('Συμβατικά ΦΣ'!L48*'Συμβατικά ΦΣ'!J48*'Γενικά Δεδομένα'!$I$6*365/1000,2),"")</f>
        <v/>
      </c>
      <c r="H48" s="3" t="str">
        <f>IF(B48&lt;&gt;"",IF('Νέα ΦΣ'!O48="ΝΑΙ",ROUND(0.85*F48*'Γενικά Δεδομένα'!$I$6*365/1000,2),ROUND(F48*'Γενικά Δεδομένα'!$I$6*365/1000,2)),"")</f>
        <v/>
      </c>
      <c r="I48" s="2" t="str">
        <f>IF(B48&lt;&gt;"",ROUND('Συμβατικά ΦΣ'!H48*'Γενικά Δεδομένα'!$I$9,2),"")</f>
        <v/>
      </c>
      <c r="J48" s="3" t="str">
        <f>IF(B48&lt;&gt;"",ROUND(('Νέα ΦΣ'!I48+'Νέα ΦΣ'!J48)*'Νέα ΦΣ'!N48,2),"")</f>
        <v/>
      </c>
      <c r="K48" s="3" t="str">
        <f>IF(B48&lt;&gt;"",ROUND(Βραχίονες!F48*'Γενικά Δεδομένα'!$I$10,2),"")</f>
        <v/>
      </c>
      <c r="L48" s="3" t="str">
        <f>IF(B48&lt;&gt;"",ROUND((Βραχίονες!F48+Βραχίονες!G48)*'Γενικά Δεδομένα'!$I$11,2),"")</f>
        <v/>
      </c>
      <c r="M48" s="14"/>
    </row>
    <row r="49" spans="2:13" ht="30" customHeight="1" x14ac:dyDescent="0.3">
      <c r="B49" s="13" t="str">
        <f>IF('Συμβατικά ΦΣ'!B49&lt;&gt;"",'Συμβατικά ΦΣ'!B49,"")</f>
        <v/>
      </c>
      <c r="C49" s="1" t="str">
        <f>IF(B49&lt;&gt;"",'Νέα ΦΣ'!C49,"")</f>
        <v/>
      </c>
      <c r="D49" s="1" t="str">
        <f>IF(B49&lt;&gt;"",Βραχίονες!D49,"")</f>
        <v/>
      </c>
      <c r="E49" s="3" t="str">
        <f>IF(B49&lt;&gt;"",ROUND('Συμβατικά ΦΣ'!H49*'Συμβατικά ΦΣ'!J49,2),"")</f>
        <v/>
      </c>
      <c r="F49" s="3" t="str">
        <f>IF(B49&lt;&gt;"",ROUND('Νέα ΦΣ'!I49*'Νέα ΦΣ'!M49,2),"")</f>
        <v/>
      </c>
      <c r="G49" s="3" t="str">
        <f>IF(B49&lt;&gt;"",ROUND('Συμβατικά ΦΣ'!L49*'Συμβατικά ΦΣ'!J49*'Γενικά Δεδομένα'!$I$6*365/1000,2),"")</f>
        <v/>
      </c>
      <c r="H49" s="3" t="str">
        <f>IF(B49&lt;&gt;"",IF('Νέα ΦΣ'!O49="ΝΑΙ",ROUND(0.85*F49*'Γενικά Δεδομένα'!$I$6*365/1000,2),ROUND(F49*'Γενικά Δεδομένα'!$I$6*365/1000,2)),"")</f>
        <v/>
      </c>
      <c r="I49" s="2" t="str">
        <f>IF(B49&lt;&gt;"",ROUND('Συμβατικά ΦΣ'!H49*'Γενικά Δεδομένα'!$I$9,2),"")</f>
        <v/>
      </c>
      <c r="J49" s="3" t="str">
        <f>IF(B49&lt;&gt;"",ROUND(('Νέα ΦΣ'!I49+'Νέα ΦΣ'!J49)*'Νέα ΦΣ'!N49,2),"")</f>
        <v/>
      </c>
      <c r="K49" s="3" t="str">
        <f>IF(B49&lt;&gt;"",ROUND(Βραχίονες!F49*'Γενικά Δεδομένα'!$I$10,2),"")</f>
        <v/>
      </c>
      <c r="L49" s="3" t="str">
        <f>IF(B49&lt;&gt;"",ROUND((Βραχίονες!F49+Βραχίονες!G49)*'Γενικά Δεδομένα'!$I$11,2),"")</f>
        <v/>
      </c>
      <c r="M49" s="14"/>
    </row>
    <row r="50" spans="2:13" ht="30" customHeight="1" x14ac:dyDescent="0.3">
      <c r="B50" s="13" t="str">
        <f>IF('Συμβατικά ΦΣ'!B50&lt;&gt;"",'Συμβατικά ΦΣ'!B50,"")</f>
        <v/>
      </c>
      <c r="C50" s="1" t="str">
        <f>IF(B50&lt;&gt;"",'Νέα ΦΣ'!C50,"")</f>
        <v/>
      </c>
      <c r="D50" s="1" t="str">
        <f>IF(B50&lt;&gt;"",Βραχίονες!D50,"")</f>
        <v/>
      </c>
      <c r="E50" s="3" t="str">
        <f>IF(B50&lt;&gt;"",ROUND('Συμβατικά ΦΣ'!H50*'Συμβατικά ΦΣ'!J50,2),"")</f>
        <v/>
      </c>
      <c r="F50" s="3" t="str">
        <f>IF(B50&lt;&gt;"",ROUND('Νέα ΦΣ'!I50*'Νέα ΦΣ'!M50,2),"")</f>
        <v/>
      </c>
      <c r="G50" s="3" t="str">
        <f>IF(B50&lt;&gt;"",ROUND('Συμβατικά ΦΣ'!L50*'Συμβατικά ΦΣ'!J50*'Γενικά Δεδομένα'!$I$6*365/1000,2),"")</f>
        <v/>
      </c>
      <c r="H50" s="3" t="str">
        <f>IF(B50&lt;&gt;"",IF('Νέα ΦΣ'!O50="ΝΑΙ",ROUND(0.85*F50*'Γενικά Δεδομένα'!$I$6*365/1000,2),ROUND(F50*'Γενικά Δεδομένα'!$I$6*365/1000,2)),"")</f>
        <v/>
      </c>
      <c r="I50" s="2" t="str">
        <f>IF(B50&lt;&gt;"",ROUND('Συμβατικά ΦΣ'!H50*'Γενικά Δεδομένα'!$I$9,2),"")</f>
        <v/>
      </c>
      <c r="J50" s="3" t="str">
        <f>IF(B50&lt;&gt;"",ROUND(('Νέα ΦΣ'!I50+'Νέα ΦΣ'!J50)*'Νέα ΦΣ'!N50,2),"")</f>
        <v/>
      </c>
      <c r="K50" s="3" t="str">
        <f>IF(B50&lt;&gt;"",ROUND(Βραχίονες!F50*'Γενικά Δεδομένα'!$I$10,2),"")</f>
        <v/>
      </c>
      <c r="L50" s="3" t="str">
        <f>IF(B50&lt;&gt;"",ROUND((Βραχίονες!F50+Βραχίονες!G50)*'Γενικά Δεδομένα'!$I$11,2),"")</f>
        <v/>
      </c>
      <c r="M50" s="14"/>
    </row>
    <row r="51" spans="2:13" ht="30" customHeight="1" x14ac:dyDescent="0.3">
      <c r="B51" s="13" t="str">
        <f>IF('Συμβατικά ΦΣ'!B51&lt;&gt;"",'Συμβατικά ΦΣ'!B51,"")</f>
        <v/>
      </c>
      <c r="C51" s="1" t="str">
        <f>IF(B51&lt;&gt;"",'Νέα ΦΣ'!C51,"")</f>
        <v/>
      </c>
      <c r="D51" s="1" t="str">
        <f>IF(B51&lt;&gt;"",Βραχίονες!D51,"")</f>
        <v/>
      </c>
      <c r="E51" s="3" t="str">
        <f>IF(B51&lt;&gt;"",ROUND('Συμβατικά ΦΣ'!H51*'Συμβατικά ΦΣ'!J51,2),"")</f>
        <v/>
      </c>
      <c r="F51" s="3" t="str">
        <f>IF(B51&lt;&gt;"",ROUND('Νέα ΦΣ'!I51*'Νέα ΦΣ'!M51,2),"")</f>
        <v/>
      </c>
      <c r="G51" s="3" t="str">
        <f>IF(B51&lt;&gt;"",ROUND('Συμβατικά ΦΣ'!L51*'Συμβατικά ΦΣ'!J51*'Γενικά Δεδομένα'!$I$6*365/1000,2),"")</f>
        <v/>
      </c>
      <c r="H51" s="3" t="str">
        <f>IF(B51&lt;&gt;"",IF('Νέα ΦΣ'!O51="ΝΑΙ",ROUND(0.85*F51*'Γενικά Δεδομένα'!$I$6*365/1000,2),ROUND(F51*'Γενικά Δεδομένα'!$I$6*365/1000,2)),"")</f>
        <v/>
      </c>
      <c r="I51" s="2" t="str">
        <f>IF(B51&lt;&gt;"",ROUND('Συμβατικά ΦΣ'!H51*'Γενικά Δεδομένα'!$I$9,2),"")</f>
        <v/>
      </c>
      <c r="J51" s="3" t="str">
        <f>IF(B51&lt;&gt;"",ROUND(('Νέα ΦΣ'!I51+'Νέα ΦΣ'!J51)*'Νέα ΦΣ'!N51,2),"")</f>
        <v/>
      </c>
      <c r="K51" s="3" t="str">
        <f>IF(B51&lt;&gt;"",ROUND(Βραχίονες!F51*'Γενικά Δεδομένα'!$I$10,2),"")</f>
        <v/>
      </c>
      <c r="L51" s="3" t="str">
        <f>IF(B51&lt;&gt;"",ROUND((Βραχίονες!F51+Βραχίονες!G51)*'Γενικά Δεδομένα'!$I$11,2),"")</f>
        <v/>
      </c>
      <c r="M51" s="14"/>
    </row>
    <row r="52" spans="2:13" ht="30" customHeight="1" x14ac:dyDescent="0.3">
      <c r="B52" s="13" t="str">
        <f>IF('Συμβατικά ΦΣ'!B52&lt;&gt;"",'Συμβατικά ΦΣ'!B52,"")</f>
        <v/>
      </c>
      <c r="C52" s="1" t="str">
        <f>IF(B52&lt;&gt;"",'Νέα ΦΣ'!C52,"")</f>
        <v/>
      </c>
      <c r="D52" s="1" t="str">
        <f>IF(B52&lt;&gt;"",Βραχίονες!D52,"")</f>
        <v/>
      </c>
      <c r="E52" s="3" t="str">
        <f>IF(B52&lt;&gt;"",ROUND('Συμβατικά ΦΣ'!H52*'Συμβατικά ΦΣ'!J52,2),"")</f>
        <v/>
      </c>
      <c r="F52" s="3" t="str">
        <f>IF(B52&lt;&gt;"",ROUND('Νέα ΦΣ'!I52*'Νέα ΦΣ'!M52,2),"")</f>
        <v/>
      </c>
      <c r="G52" s="3" t="str">
        <f>IF(B52&lt;&gt;"",ROUND('Συμβατικά ΦΣ'!L52*'Συμβατικά ΦΣ'!J52*'Γενικά Δεδομένα'!$I$6*365/1000,2),"")</f>
        <v/>
      </c>
      <c r="H52" s="3" t="str">
        <f>IF(B52&lt;&gt;"",IF('Νέα ΦΣ'!O52="ΝΑΙ",ROUND(0.85*F52*'Γενικά Δεδομένα'!$I$6*365/1000,2),ROUND(F52*'Γενικά Δεδομένα'!$I$6*365/1000,2)),"")</f>
        <v/>
      </c>
      <c r="I52" s="2" t="str">
        <f>IF(B52&lt;&gt;"",ROUND('Συμβατικά ΦΣ'!H52*'Γενικά Δεδομένα'!$I$9,2),"")</f>
        <v/>
      </c>
      <c r="J52" s="3" t="str">
        <f>IF(B52&lt;&gt;"",ROUND(('Νέα ΦΣ'!I52+'Νέα ΦΣ'!J52)*'Νέα ΦΣ'!N52,2),"")</f>
        <v/>
      </c>
      <c r="K52" s="3" t="str">
        <f>IF(B52&lt;&gt;"",ROUND(Βραχίονες!F52*'Γενικά Δεδομένα'!$I$10,2),"")</f>
        <v/>
      </c>
      <c r="L52" s="3" t="str">
        <f>IF(B52&lt;&gt;"",ROUND((Βραχίονες!F52+Βραχίονες!G52)*'Γενικά Δεδομένα'!$I$11,2),"")</f>
        <v/>
      </c>
      <c r="M52" s="14"/>
    </row>
    <row r="53" spans="2:13" ht="30" customHeight="1" x14ac:dyDescent="0.3">
      <c r="B53" s="13" t="str">
        <f>IF('Συμβατικά ΦΣ'!B53&lt;&gt;"",'Συμβατικά ΦΣ'!B53,"")</f>
        <v/>
      </c>
      <c r="C53" s="1" t="str">
        <f>IF(B53&lt;&gt;"",'Νέα ΦΣ'!C53,"")</f>
        <v/>
      </c>
      <c r="D53" s="1" t="str">
        <f>IF(B53&lt;&gt;"",Βραχίονες!D53,"")</f>
        <v/>
      </c>
      <c r="E53" s="3" t="str">
        <f>IF(B53&lt;&gt;"",ROUND('Συμβατικά ΦΣ'!H53*'Συμβατικά ΦΣ'!J53,2),"")</f>
        <v/>
      </c>
      <c r="F53" s="3" t="str">
        <f>IF(B53&lt;&gt;"",ROUND('Νέα ΦΣ'!I53*'Νέα ΦΣ'!M53,2),"")</f>
        <v/>
      </c>
      <c r="G53" s="3" t="str">
        <f>IF(B53&lt;&gt;"",ROUND('Συμβατικά ΦΣ'!L53*'Συμβατικά ΦΣ'!J53*'Γενικά Δεδομένα'!$I$6*365/1000,2),"")</f>
        <v/>
      </c>
      <c r="H53" s="3" t="str">
        <f>IF(B53&lt;&gt;"",IF('Νέα ΦΣ'!O53="ΝΑΙ",ROUND(0.85*F53*'Γενικά Δεδομένα'!$I$6*365/1000,2),ROUND(F53*'Γενικά Δεδομένα'!$I$6*365/1000,2)),"")</f>
        <v/>
      </c>
      <c r="I53" s="2" t="str">
        <f>IF(B53&lt;&gt;"",ROUND('Συμβατικά ΦΣ'!H53*'Γενικά Δεδομένα'!$I$9,2),"")</f>
        <v/>
      </c>
      <c r="J53" s="3" t="str">
        <f>IF(B53&lt;&gt;"",ROUND(('Νέα ΦΣ'!I53+'Νέα ΦΣ'!J53)*'Νέα ΦΣ'!N53,2),"")</f>
        <v/>
      </c>
      <c r="K53" s="3" t="str">
        <f>IF(B53&lt;&gt;"",ROUND(Βραχίονες!F53*'Γενικά Δεδομένα'!$I$10,2),"")</f>
        <v/>
      </c>
      <c r="L53" s="3" t="str">
        <f>IF(B53&lt;&gt;"",ROUND((Βραχίονες!F53+Βραχίονες!G53)*'Γενικά Δεδομένα'!$I$11,2),"")</f>
        <v/>
      </c>
      <c r="M53" s="14"/>
    </row>
    <row r="54" spans="2:13" ht="30" customHeight="1" x14ac:dyDescent="0.3">
      <c r="B54" s="13" t="str">
        <f>IF('Συμβατικά ΦΣ'!B54&lt;&gt;"",'Συμβατικά ΦΣ'!B54,"")</f>
        <v/>
      </c>
      <c r="C54" s="1" t="str">
        <f>IF(B54&lt;&gt;"",'Νέα ΦΣ'!C54,"")</f>
        <v/>
      </c>
      <c r="D54" s="1" t="str">
        <f>IF(B54&lt;&gt;"",Βραχίονες!D54,"")</f>
        <v/>
      </c>
      <c r="E54" s="3" t="str">
        <f>IF(B54&lt;&gt;"",ROUND('Συμβατικά ΦΣ'!H54*'Συμβατικά ΦΣ'!J54,2),"")</f>
        <v/>
      </c>
      <c r="F54" s="3" t="str">
        <f>IF(B54&lt;&gt;"",ROUND('Νέα ΦΣ'!I54*'Νέα ΦΣ'!M54,2),"")</f>
        <v/>
      </c>
      <c r="G54" s="3" t="str">
        <f>IF(B54&lt;&gt;"",ROUND('Συμβατικά ΦΣ'!L54*'Συμβατικά ΦΣ'!J54*'Γενικά Δεδομένα'!$I$6*365/1000,2),"")</f>
        <v/>
      </c>
      <c r="H54" s="3" t="str">
        <f>IF(B54&lt;&gt;"",IF('Νέα ΦΣ'!O54="ΝΑΙ",ROUND(0.85*F54*'Γενικά Δεδομένα'!$I$6*365/1000,2),ROUND(F54*'Γενικά Δεδομένα'!$I$6*365/1000,2)),"")</f>
        <v/>
      </c>
      <c r="I54" s="2" t="str">
        <f>IF(B54&lt;&gt;"",ROUND('Συμβατικά ΦΣ'!H54*'Γενικά Δεδομένα'!$I$9,2),"")</f>
        <v/>
      </c>
      <c r="J54" s="3" t="str">
        <f>IF(B54&lt;&gt;"",ROUND(('Νέα ΦΣ'!I54+'Νέα ΦΣ'!J54)*'Νέα ΦΣ'!N54,2),"")</f>
        <v/>
      </c>
      <c r="K54" s="3" t="str">
        <f>IF(B54&lt;&gt;"",ROUND(Βραχίονες!F54*'Γενικά Δεδομένα'!$I$10,2),"")</f>
        <v/>
      </c>
      <c r="L54" s="3" t="str">
        <f>IF(B54&lt;&gt;"",ROUND((Βραχίονες!F54+Βραχίονες!G54)*'Γενικά Δεδομένα'!$I$11,2),"")</f>
        <v/>
      </c>
      <c r="M54" s="14"/>
    </row>
    <row r="55" spans="2:13" ht="30" customHeight="1" x14ac:dyDescent="0.3">
      <c r="B55" s="13" t="str">
        <f>IF('Συμβατικά ΦΣ'!B55&lt;&gt;"",'Συμβατικά ΦΣ'!B55,"")</f>
        <v/>
      </c>
      <c r="C55" s="1" t="str">
        <f>IF(B55&lt;&gt;"",'Νέα ΦΣ'!C55,"")</f>
        <v/>
      </c>
      <c r="D55" s="1" t="str">
        <f>IF(B55&lt;&gt;"",Βραχίονες!D55,"")</f>
        <v/>
      </c>
      <c r="E55" s="3" t="str">
        <f>IF(B55&lt;&gt;"",ROUND('Συμβατικά ΦΣ'!H55*'Συμβατικά ΦΣ'!J55,2),"")</f>
        <v/>
      </c>
      <c r="F55" s="3" t="str">
        <f>IF(B55&lt;&gt;"",ROUND('Νέα ΦΣ'!I55*'Νέα ΦΣ'!M55,2),"")</f>
        <v/>
      </c>
      <c r="G55" s="3" t="str">
        <f>IF(B55&lt;&gt;"",ROUND('Συμβατικά ΦΣ'!L55*'Συμβατικά ΦΣ'!J55*'Γενικά Δεδομένα'!$I$6*365/1000,2),"")</f>
        <v/>
      </c>
      <c r="H55" s="3" t="str">
        <f>IF(B55&lt;&gt;"",IF('Νέα ΦΣ'!O55="ΝΑΙ",ROUND(0.85*F55*'Γενικά Δεδομένα'!$I$6*365/1000,2),ROUND(F55*'Γενικά Δεδομένα'!$I$6*365/1000,2)),"")</f>
        <v/>
      </c>
      <c r="I55" s="2" t="str">
        <f>IF(B55&lt;&gt;"",ROUND('Συμβατικά ΦΣ'!H55*'Γενικά Δεδομένα'!$I$9,2),"")</f>
        <v/>
      </c>
      <c r="J55" s="3" t="str">
        <f>IF(B55&lt;&gt;"",ROUND(('Νέα ΦΣ'!I55+'Νέα ΦΣ'!J55)*'Νέα ΦΣ'!N55,2),"")</f>
        <v/>
      </c>
      <c r="K55" s="3" t="str">
        <f>IF(B55&lt;&gt;"",ROUND(Βραχίονες!F55*'Γενικά Δεδομένα'!$I$10,2),"")</f>
        <v/>
      </c>
      <c r="L55" s="3" t="str">
        <f>IF(B55&lt;&gt;"",ROUND((Βραχίονες!F55+Βραχίονες!G55)*'Γενικά Δεδομένα'!$I$11,2),"")</f>
        <v/>
      </c>
      <c r="M55" s="14"/>
    </row>
    <row r="56" spans="2:13" ht="30" customHeight="1" x14ac:dyDescent="0.3">
      <c r="B56" s="13" t="str">
        <f>IF('Συμβατικά ΦΣ'!B56&lt;&gt;"",'Συμβατικά ΦΣ'!B56,"")</f>
        <v/>
      </c>
      <c r="C56" s="1" t="str">
        <f>IF(B56&lt;&gt;"",'Νέα ΦΣ'!C56,"")</f>
        <v/>
      </c>
      <c r="D56" s="1" t="str">
        <f>IF(B56&lt;&gt;"",Βραχίονες!D56,"")</f>
        <v/>
      </c>
      <c r="E56" s="3" t="str">
        <f>IF(B56&lt;&gt;"",ROUND('Συμβατικά ΦΣ'!H56*'Συμβατικά ΦΣ'!J56,2),"")</f>
        <v/>
      </c>
      <c r="F56" s="3" t="str">
        <f>IF(B56&lt;&gt;"",ROUND('Νέα ΦΣ'!I56*'Νέα ΦΣ'!M56,2),"")</f>
        <v/>
      </c>
      <c r="G56" s="3" t="str">
        <f>IF(B56&lt;&gt;"",ROUND('Συμβατικά ΦΣ'!L56*'Συμβατικά ΦΣ'!J56*'Γενικά Δεδομένα'!$I$6*365/1000,2),"")</f>
        <v/>
      </c>
      <c r="H56" s="3" t="str">
        <f>IF(B56&lt;&gt;"",IF('Νέα ΦΣ'!O56="ΝΑΙ",ROUND(0.85*F56*'Γενικά Δεδομένα'!$I$6*365/1000,2),ROUND(F56*'Γενικά Δεδομένα'!$I$6*365/1000,2)),"")</f>
        <v/>
      </c>
      <c r="I56" s="2" t="str">
        <f>IF(B56&lt;&gt;"",ROUND('Συμβατικά ΦΣ'!H56*'Γενικά Δεδομένα'!$I$9,2),"")</f>
        <v/>
      </c>
      <c r="J56" s="3" t="str">
        <f>IF(B56&lt;&gt;"",ROUND(('Νέα ΦΣ'!I56+'Νέα ΦΣ'!J56)*'Νέα ΦΣ'!N56,2),"")</f>
        <v/>
      </c>
      <c r="K56" s="3" t="str">
        <f>IF(B56&lt;&gt;"",ROUND(Βραχίονες!F56*'Γενικά Δεδομένα'!$I$10,2),"")</f>
        <v/>
      </c>
      <c r="L56" s="3" t="str">
        <f>IF(B56&lt;&gt;"",ROUND((Βραχίονες!F56+Βραχίονες!G56)*'Γενικά Δεδομένα'!$I$11,2),"")</f>
        <v/>
      </c>
      <c r="M56" s="14"/>
    </row>
    <row r="57" spans="2:13" ht="30" customHeight="1" x14ac:dyDescent="0.3">
      <c r="B57" s="13" t="str">
        <f>IF('Συμβατικά ΦΣ'!B57&lt;&gt;"",'Συμβατικά ΦΣ'!B57,"")</f>
        <v/>
      </c>
      <c r="C57" s="1" t="str">
        <f>IF(B57&lt;&gt;"",'Νέα ΦΣ'!C57,"")</f>
        <v/>
      </c>
      <c r="D57" s="1" t="str">
        <f>IF(B57&lt;&gt;"",Βραχίονες!D57,"")</f>
        <v/>
      </c>
      <c r="E57" s="3" t="str">
        <f>IF(B57&lt;&gt;"",ROUND('Συμβατικά ΦΣ'!H57*'Συμβατικά ΦΣ'!J57,2),"")</f>
        <v/>
      </c>
      <c r="F57" s="3" t="str">
        <f>IF(B57&lt;&gt;"",ROUND('Νέα ΦΣ'!I57*'Νέα ΦΣ'!M57,2),"")</f>
        <v/>
      </c>
      <c r="G57" s="3" t="str">
        <f>IF(B57&lt;&gt;"",ROUND('Συμβατικά ΦΣ'!L57*'Συμβατικά ΦΣ'!J57*'Γενικά Δεδομένα'!$I$6*365/1000,2),"")</f>
        <v/>
      </c>
      <c r="H57" s="3" t="str">
        <f>IF(B57&lt;&gt;"",IF('Νέα ΦΣ'!O57="ΝΑΙ",ROUND(0.85*F57*'Γενικά Δεδομένα'!$I$6*365/1000,2),ROUND(F57*'Γενικά Δεδομένα'!$I$6*365/1000,2)),"")</f>
        <v/>
      </c>
      <c r="I57" s="2" t="str">
        <f>IF(B57&lt;&gt;"",ROUND('Συμβατικά ΦΣ'!H57*'Γενικά Δεδομένα'!$I$9,2),"")</f>
        <v/>
      </c>
      <c r="J57" s="3" t="str">
        <f>IF(B57&lt;&gt;"",ROUND(('Νέα ΦΣ'!I57+'Νέα ΦΣ'!J57)*'Νέα ΦΣ'!N57,2),"")</f>
        <v/>
      </c>
      <c r="K57" s="3" t="str">
        <f>IF(B57&lt;&gt;"",ROUND(Βραχίονες!F57*'Γενικά Δεδομένα'!$I$10,2),"")</f>
        <v/>
      </c>
      <c r="L57" s="3" t="str">
        <f>IF(B57&lt;&gt;"",ROUND((Βραχίονες!F57+Βραχίονες!G57)*'Γενικά Δεδομένα'!$I$11,2),"")</f>
        <v/>
      </c>
      <c r="M57" s="14"/>
    </row>
    <row r="58" spans="2:13" ht="30" customHeight="1" x14ac:dyDescent="0.3">
      <c r="B58" s="13" t="str">
        <f>IF('Συμβατικά ΦΣ'!B58&lt;&gt;"",'Συμβατικά ΦΣ'!B58,"")</f>
        <v/>
      </c>
      <c r="C58" s="1" t="str">
        <f>IF(B58&lt;&gt;"",'Νέα ΦΣ'!C58,"")</f>
        <v/>
      </c>
      <c r="D58" s="1" t="str">
        <f>IF(B58&lt;&gt;"",Βραχίονες!D58,"")</f>
        <v/>
      </c>
      <c r="E58" s="3" t="str">
        <f>IF(B58&lt;&gt;"",ROUND('Συμβατικά ΦΣ'!H58*'Συμβατικά ΦΣ'!J58,2),"")</f>
        <v/>
      </c>
      <c r="F58" s="3" t="str">
        <f>IF(B58&lt;&gt;"",ROUND('Νέα ΦΣ'!I58*'Νέα ΦΣ'!M58,2),"")</f>
        <v/>
      </c>
      <c r="G58" s="3" t="str">
        <f>IF(B58&lt;&gt;"",ROUND('Συμβατικά ΦΣ'!L58*'Συμβατικά ΦΣ'!J58*'Γενικά Δεδομένα'!$I$6*365/1000,2),"")</f>
        <v/>
      </c>
      <c r="H58" s="3" t="str">
        <f>IF(B58&lt;&gt;"",IF('Νέα ΦΣ'!O58="ΝΑΙ",ROUND(0.85*F58*'Γενικά Δεδομένα'!$I$6*365/1000,2),ROUND(F58*'Γενικά Δεδομένα'!$I$6*365/1000,2)),"")</f>
        <v/>
      </c>
      <c r="I58" s="2" t="str">
        <f>IF(B58&lt;&gt;"",ROUND('Συμβατικά ΦΣ'!H58*'Γενικά Δεδομένα'!$I$9,2),"")</f>
        <v/>
      </c>
      <c r="J58" s="3" t="str">
        <f>IF(B58&lt;&gt;"",ROUND(('Νέα ΦΣ'!I58+'Νέα ΦΣ'!J58)*'Νέα ΦΣ'!N58,2),"")</f>
        <v/>
      </c>
      <c r="K58" s="3" t="str">
        <f>IF(B58&lt;&gt;"",ROUND(Βραχίονες!F58*'Γενικά Δεδομένα'!$I$10,2),"")</f>
        <v/>
      </c>
      <c r="L58" s="3" t="str">
        <f>IF(B58&lt;&gt;"",ROUND((Βραχίονες!F58+Βραχίονες!G58)*'Γενικά Δεδομένα'!$I$11,2),"")</f>
        <v/>
      </c>
      <c r="M58" s="14"/>
    </row>
    <row r="59" spans="2:13" ht="30" customHeight="1" x14ac:dyDescent="0.3">
      <c r="B59" s="13" t="str">
        <f>IF('Συμβατικά ΦΣ'!B59&lt;&gt;"",'Συμβατικά ΦΣ'!B59,"")</f>
        <v/>
      </c>
      <c r="C59" s="1" t="str">
        <f>IF(B59&lt;&gt;"",'Νέα ΦΣ'!C59,"")</f>
        <v/>
      </c>
      <c r="D59" s="1" t="str">
        <f>IF(B59&lt;&gt;"",Βραχίονες!D59,"")</f>
        <v/>
      </c>
      <c r="E59" s="3" t="str">
        <f>IF(B59&lt;&gt;"",ROUND('Συμβατικά ΦΣ'!H59*'Συμβατικά ΦΣ'!J59,2),"")</f>
        <v/>
      </c>
      <c r="F59" s="3" t="str">
        <f>IF(B59&lt;&gt;"",ROUND('Νέα ΦΣ'!I59*'Νέα ΦΣ'!M59,2),"")</f>
        <v/>
      </c>
      <c r="G59" s="3" t="str">
        <f>IF(B59&lt;&gt;"",ROUND('Συμβατικά ΦΣ'!L59*'Συμβατικά ΦΣ'!J59*'Γενικά Δεδομένα'!$I$6*365/1000,2),"")</f>
        <v/>
      </c>
      <c r="H59" s="3" t="str">
        <f>IF(B59&lt;&gt;"",IF('Νέα ΦΣ'!O59="ΝΑΙ",ROUND(0.85*F59*'Γενικά Δεδομένα'!$I$6*365/1000,2),ROUND(F59*'Γενικά Δεδομένα'!$I$6*365/1000,2)),"")</f>
        <v/>
      </c>
      <c r="I59" s="2" t="str">
        <f>IF(B59&lt;&gt;"",ROUND('Συμβατικά ΦΣ'!H59*'Γενικά Δεδομένα'!$I$9,2),"")</f>
        <v/>
      </c>
      <c r="J59" s="3" t="str">
        <f>IF(B59&lt;&gt;"",ROUND(('Νέα ΦΣ'!I59+'Νέα ΦΣ'!J59)*'Νέα ΦΣ'!N59,2),"")</f>
        <v/>
      </c>
      <c r="K59" s="3" t="str">
        <f>IF(B59&lt;&gt;"",ROUND(Βραχίονες!F59*'Γενικά Δεδομένα'!$I$10,2),"")</f>
        <v/>
      </c>
      <c r="L59" s="3" t="str">
        <f>IF(B59&lt;&gt;"",ROUND((Βραχίονες!F59+Βραχίονες!G59)*'Γενικά Δεδομένα'!$I$11,2),"")</f>
        <v/>
      </c>
      <c r="M59" s="14"/>
    </row>
    <row r="60" spans="2:13" ht="30" customHeight="1" x14ac:dyDescent="0.3">
      <c r="B60" s="13" t="str">
        <f>IF('Συμβατικά ΦΣ'!B60&lt;&gt;"",'Συμβατικά ΦΣ'!B60,"")</f>
        <v/>
      </c>
      <c r="C60" s="1" t="str">
        <f>IF(B60&lt;&gt;"",'Νέα ΦΣ'!C60,"")</f>
        <v/>
      </c>
      <c r="D60" s="1" t="str">
        <f>IF(B60&lt;&gt;"",Βραχίονες!D60,"")</f>
        <v/>
      </c>
      <c r="E60" s="3" t="str">
        <f>IF(B60&lt;&gt;"",ROUND('Συμβατικά ΦΣ'!H60*'Συμβατικά ΦΣ'!J60,2),"")</f>
        <v/>
      </c>
      <c r="F60" s="3" t="str">
        <f>IF(B60&lt;&gt;"",ROUND('Νέα ΦΣ'!I60*'Νέα ΦΣ'!M60,2),"")</f>
        <v/>
      </c>
      <c r="G60" s="3" t="str">
        <f>IF(B60&lt;&gt;"",ROUND('Συμβατικά ΦΣ'!L60*'Συμβατικά ΦΣ'!J60*'Γενικά Δεδομένα'!$I$6*365/1000,2),"")</f>
        <v/>
      </c>
      <c r="H60" s="3" t="str">
        <f>IF(B60&lt;&gt;"",IF('Νέα ΦΣ'!O60="ΝΑΙ",ROUND(0.85*F60*'Γενικά Δεδομένα'!$I$6*365/1000,2),ROUND(F60*'Γενικά Δεδομένα'!$I$6*365/1000,2)),"")</f>
        <v/>
      </c>
      <c r="I60" s="2" t="str">
        <f>IF(B60&lt;&gt;"",ROUND('Συμβατικά ΦΣ'!H60*'Γενικά Δεδομένα'!$I$9,2),"")</f>
        <v/>
      </c>
      <c r="J60" s="3" t="str">
        <f>IF(B60&lt;&gt;"",ROUND(('Νέα ΦΣ'!I60+'Νέα ΦΣ'!J60)*'Νέα ΦΣ'!N60,2),"")</f>
        <v/>
      </c>
      <c r="K60" s="3" t="str">
        <f>IF(B60&lt;&gt;"",ROUND(Βραχίονες!F60*'Γενικά Δεδομένα'!$I$10,2),"")</f>
        <v/>
      </c>
      <c r="L60" s="3" t="str">
        <f>IF(B60&lt;&gt;"",ROUND((Βραχίονες!F60+Βραχίονες!G60)*'Γενικά Δεδομένα'!$I$11,2),"")</f>
        <v/>
      </c>
      <c r="M60" s="14"/>
    </row>
    <row r="61" spans="2:13" ht="30" customHeight="1" x14ac:dyDescent="0.3">
      <c r="B61" s="13" t="str">
        <f>IF('Συμβατικά ΦΣ'!B61&lt;&gt;"",'Συμβατικά ΦΣ'!B61,"")</f>
        <v/>
      </c>
      <c r="C61" s="1" t="str">
        <f>IF(B61&lt;&gt;"",'Νέα ΦΣ'!C61,"")</f>
        <v/>
      </c>
      <c r="D61" s="1" t="str">
        <f>IF(B61&lt;&gt;"",Βραχίονες!D61,"")</f>
        <v/>
      </c>
      <c r="E61" s="3" t="str">
        <f>IF(B61&lt;&gt;"",ROUND('Συμβατικά ΦΣ'!H61*'Συμβατικά ΦΣ'!J61,2),"")</f>
        <v/>
      </c>
      <c r="F61" s="3" t="str">
        <f>IF(B61&lt;&gt;"",ROUND('Νέα ΦΣ'!I61*'Νέα ΦΣ'!M61,2),"")</f>
        <v/>
      </c>
      <c r="G61" s="3" t="str">
        <f>IF(B61&lt;&gt;"",ROUND('Συμβατικά ΦΣ'!L61*'Συμβατικά ΦΣ'!J61*'Γενικά Δεδομένα'!$I$6*365/1000,2),"")</f>
        <v/>
      </c>
      <c r="H61" s="3" t="str">
        <f>IF(B61&lt;&gt;"",IF('Νέα ΦΣ'!O61="ΝΑΙ",ROUND(0.85*F61*'Γενικά Δεδομένα'!$I$6*365/1000,2),ROUND(F61*'Γενικά Δεδομένα'!$I$6*365/1000,2)),"")</f>
        <v/>
      </c>
      <c r="I61" s="2" t="str">
        <f>IF(B61&lt;&gt;"",ROUND('Συμβατικά ΦΣ'!H61*'Γενικά Δεδομένα'!$I$9,2),"")</f>
        <v/>
      </c>
      <c r="J61" s="3" t="str">
        <f>IF(B61&lt;&gt;"",ROUND(('Νέα ΦΣ'!I61+'Νέα ΦΣ'!J61)*'Νέα ΦΣ'!N61,2),"")</f>
        <v/>
      </c>
      <c r="K61" s="3" t="str">
        <f>IF(B61&lt;&gt;"",ROUND(Βραχίονες!F61*'Γενικά Δεδομένα'!$I$10,2),"")</f>
        <v/>
      </c>
      <c r="L61" s="3" t="str">
        <f>IF(B61&lt;&gt;"",ROUND((Βραχίονες!F61+Βραχίονες!G61)*'Γενικά Δεδομένα'!$I$11,2),"")</f>
        <v/>
      </c>
      <c r="M61" s="14"/>
    </row>
    <row r="62" spans="2:13" ht="30" customHeight="1" x14ac:dyDescent="0.3">
      <c r="B62" s="13" t="str">
        <f>IF('Συμβατικά ΦΣ'!B62&lt;&gt;"",'Συμβατικά ΦΣ'!B62,"")</f>
        <v/>
      </c>
      <c r="C62" s="1" t="str">
        <f>IF(B62&lt;&gt;"",'Νέα ΦΣ'!C62,"")</f>
        <v/>
      </c>
      <c r="D62" s="1" t="str">
        <f>IF(B62&lt;&gt;"",Βραχίονες!D62,"")</f>
        <v/>
      </c>
      <c r="E62" s="3" t="str">
        <f>IF(B62&lt;&gt;"",ROUND('Συμβατικά ΦΣ'!H62*'Συμβατικά ΦΣ'!J62,2),"")</f>
        <v/>
      </c>
      <c r="F62" s="3" t="str">
        <f>IF(B62&lt;&gt;"",ROUND('Νέα ΦΣ'!I62*'Νέα ΦΣ'!M62,2),"")</f>
        <v/>
      </c>
      <c r="G62" s="3" t="str">
        <f>IF(B62&lt;&gt;"",ROUND('Συμβατικά ΦΣ'!L62*'Συμβατικά ΦΣ'!J62*'Γενικά Δεδομένα'!$I$6*365/1000,2),"")</f>
        <v/>
      </c>
      <c r="H62" s="3" t="str">
        <f>IF(B62&lt;&gt;"",IF('Νέα ΦΣ'!O62="ΝΑΙ",ROUND(0.85*F62*'Γενικά Δεδομένα'!$I$6*365/1000,2),ROUND(F62*'Γενικά Δεδομένα'!$I$6*365/1000,2)),"")</f>
        <v/>
      </c>
      <c r="I62" s="2" t="str">
        <f>IF(B62&lt;&gt;"",ROUND('Συμβατικά ΦΣ'!H62*'Γενικά Δεδομένα'!$I$9,2),"")</f>
        <v/>
      </c>
      <c r="J62" s="3" t="str">
        <f>IF(B62&lt;&gt;"",ROUND(('Νέα ΦΣ'!I62+'Νέα ΦΣ'!J62)*'Νέα ΦΣ'!N62,2),"")</f>
        <v/>
      </c>
      <c r="K62" s="3" t="str">
        <f>IF(B62&lt;&gt;"",ROUND(Βραχίονες!F62*'Γενικά Δεδομένα'!$I$10,2),"")</f>
        <v/>
      </c>
      <c r="L62" s="3" t="str">
        <f>IF(B62&lt;&gt;"",ROUND((Βραχίονες!F62+Βραχίονες!G62)*'Γενικά Δεδομένα'!$I$11,2),"")</f>
        <v/>
      </c>
      <c r="M62" s="14"/>
    </row>
    <row r="63" spans="2:13" ht="30" customHeight="1" x14ac:dyDescent="0.3">
      <c r="B63" s="13" t="str">
        <f>IF('Συμβατικά ΦΣ'!B63&lt;&gt;"",'Συμβατικά ΦΣ'!B63,"")</f>
        <v/>
      </c>
      <c r="C63" s="1" t="str">
        <f>IF(B63&lt;&gt;"",'Νέα ΦΣ'!C63,"")</f>
        <v/>
      </c>
      <c r="D63" s="1" t="str">
        <f>IF(B63&lt;&gt;"",Βραχίονες!D63,"")</f>
        <v/>
      </c>
      <c r="E63" s="3" t="str">
        <f>IF(B63&lt;&gt;"",ROUND('Συμβατικά ΦΣ'!H63*'Συμβατικά ΦΣ'!J63,2),"")</f>
        <v/>
      </c>
      <c r="F63" s="3" t="str">
        <f>IF(B63&lt;&gt;"",ROUND('Νέα ΦΣ'!I63*'Νέα ΦΣ'!M63,2),"")</f>
        <v/>
      </c>
      <c r="G63" s="3" t="str">
        <f>IF(B63&lt;&gt;"",ROUND('Συμβατικά ΦΣ'!L63*'Συμβατικά ΦΣ'!J63*'Γενικά Δεδομένα'!$I$6*365/1000,2),"")</f>
        <v/>
      </c>
      <c r="H63" s="3" t="str">
        <f>IF(B63&lt;&gt;"",IF('Νέα ΦΣ'!O63="ΝΑΙ",ROUND(0.85*F63*'Γενικά Δεδομένα'!$I$6*365/1000,2),ROUND(F63*'Γενικά Δεδομένα'!$I$6*365/1000,2)),"")</f>
        <v/>
      </c>
      <c r="I63" s="2" t="str">
        <f>IF(B63&lt;&gt;"",ROUND('Συμβατικά ΦΣ'!H63*'Γενικά Δεδομένα'!$I$9,2),"")</f>
        <v/>
      </c>
      <c r="J63" s="3" t="str">
        <f>IF(B63&lt;&gt;"",ROUND(('Νέα ΦΣ'!I63+'Νέα ΦΣ'!J63)*'Νέα ΦΣ'!N63,2),"")</f>
        <v/>
      </c>
      <c r="K63" s="3" t="str">
        <f>IF(B63&lt;&gt;"",ROUND(Βραχίονες!F63*'Γενικά Δεδομένα'!$I$10,2),"")</f>
        <v/>
      </c>
      <c r="L63" s="3" t="str">
        <f>IF(B63&lt;&gt;"",ROUND((Βραχίονες!F63+Βραχίονες!G63)*'Γενικά Δεδομένα'!$I$11,2),"")</f>
        <v/>
      </c>
      <c r="M63" s="14"/>
    </row>
    <row r="64" spans="2:13" ht="30" customHeight="1" x14ac:dyDescent="0.3">
      <c r="B64" s="13" t="str">
        <f>IF('Συμβατικά ΦΣ'!B64&lt;&gt;"",'Συμβατικά ΦΣ'!B64,"")</f>
        <v/>
      </c>
      <c r="C64" s="1" t="str">
        <f>IF(B64&lt;&gt;"",'Νέα ΦΣ'!C64,"")</f>
        <v/>
      </c>
      <c r="D64" s="1" t="str">
        <f>IF(B64&lt;&gt;"",Βραχίονες!D64,"")</f>
        <v/>
      </c>
      <c r="E64" s="3" t="str">
        <f>IF(B64&lt;&gt;"",ROUND('Συμβατικά ΦΣ'!H64*'Συμβατικά ΦΣ'!J64,2),"")</f>
        <v/>
      </c>
      <c r="F64" s="3" t="str">
        <f>IF(B64&lt;&gt;"",ROUND('Νέα ΦΣ'!I64*'Νέα ΦΣ'!M64,2),"")</f>
        <v/>
      </c>
      <c r="G64" s="3" t="str">
        <f>IF(B64&lt;&gt;"",ROUND('Συμβατικά ΦΣ'!L64*'Συμβατικά ΦΣ'!J64*'Γενικά Δεδομένα'!$I$6*365/1000,2),"")</f>
        <v/>
      </c>
      <c r="H64" s="3" t="str">
        <f>IF(B64&lt;&gt;"",IF('Νέα ΦΣ'!O64="ΝΑΙ",ROUND(0.85*F64*'Γενικά Δεδομένα'!$I$6*365/1000,2),ROUND(F64*'Γενικά Δεδομένα'!$I$6*365/1000,2)),"")</f>
        <v/>
      </c>
      <c r="I64" s="2" t="str">
        <f>IF(B64&lt;&gt;"",ROUND('Συμβατικά ΦΣ'!H64*'Γενικά Δεδομένα'!$I$9,2),"")</f>
        <v/>
      </c>
      <c r="J64" s="3" t="str">
        <f>IF(B64&lt;&gt;"",ROUND(('Νέα ΦΣ'!I64+'Νέα ΦΣ'!J64)*'Νέα ΦΣ'!N64,2),"")</f>
        <v/>
      </c>
      <c r="K64" s="3" t="str">
        <f>IF(B64&lt;&gt;"",ROUND(Βραχίονες!F64*'Γενικά Δεδομένα'!$I$10,2),"")</f>
        <v/>
      </c>
      <c r="L64" s="3" t="str">
        <f>IF(B64&lt;&gt;"",ROUND((Βραχίονες!F64+Βραχίονες!G64)*'Γενικά Δεδομένα'!$I$11,2),"")</f>
        <v/>
      </c>
      <c r="M64" s="14"/>
    </row>
    <row r="65" spans="2:13" ht="30" customHeight="1" x14ac:dyDescent="0.3">
      <c r="B65" s="13" t="str">
        <f>IF('Συμβατικά ΦΣ'!B65&lt;&gt;"",'Συμβατικά ΦΣ'!B65,"")</f>
        <v/>
      </c>
      <c r="C65" s="1" t="str">
        <f>IF(B65&lt;&gt;"",'Νέα ΦΣ'!C65,"")</f>
        <v/>
      </c>
      <c r="D65" s="1" t="str">
        <f>IF(B65&lt;&gt;"",Βραχίονες!D65,"")</f>
        <v/>
      </c>
      <c r="E65" s="3" t="str">
        <f>IF(B65&lt;&gt;"",ROUND('Συμβατικά ΦΣ'!H65*'Συμβατικά ΦΣ'!J65,2),"")</f>
        <v/>
      </c>
      <c r="F65" s="3" t="str">
        <f>IF(B65&lt;&gt;"",ROUND('Νέα ΦΣ'!I65*'Νέα ΦΣ'!M65,2),"")</f>
        <v/>
      </c>
      <c r="G65" s="3" t="str">
        <f>IF(B65&lt;&gt;"",ROUND('Συμβατικά ΦΣ'!L65*'Συμβατικά ΦΣ'!J65*'Γενικά Δεδομένα'!$I$6*365/1000,2),"")</f>
        <v/>
      </c>
      <c r="H65" s="3" t="str">
        <f>IF(B65&lt;&gt;"",IF('Νέα ΦΣ'!O65="ΝΑΙ",ROUND(0.85*F65*'Γενικά Δεδομένα'!$I$6*365/1000,2),ROUND(F65*'Γενικά Δεδομένα'!$I$6*365/1000,2)),"")</f>
        <v/>
      </c>
      <c r="I65" s="2" t="str">
        <f>IF(B65&lt;&gt;"",ROUND('Συμβατικά ΦΣ'!H65*'Γενικά Δεδομένα'!$I$9,2),"")</f>
        <v/>
      </c>
      <c r="J65" s="3" t="str">
        <f>IF(B65&lt;&gt;"",ROUND(('Νέα ΦΣ'!I65+'Νέα ΦΣ'!J65)*'Νέα ΦΣ'!N65,2),"")</f>
        <v/>
      </c>
      <c r="K65" s="3" t="str">
        <f>IF(B65&lt;&gt;"",ROUND(Βραχίονες!F65*'Γενικά Δεδομένα'!$I$10,2),"")</f>
        <v/>
      </c>
      <c r="L65" s="3" t="str">
        <f>IF(B65&lt;&gt;"",ROUND((Βραχίονες!F65+Βραχίονες!G65)*'Γενικά Δεδομένα'!$I$11,2),"")</f>
        <v/>
      </c>
      <c r="M65" s="14"/>
    </row>
    <row r="66" spans="2:13" ht="30" customHeight="1" x14ac:dyDescent="0.3">
      <c r="B66" s="13" t="str">
        <f>IF('Συμβατικά ΦΣ'!B66&lt;&gt;"",'Συμβατικά ΦΣ'!B66,"")</f>
        <v/>
      </c>
      <c r="C66" s="1" t="str">
        <f>IF(B66&lt;&gt;"",'Νέα ΦΣ'!C66,"")</f>
        <v/>
      </c>
      <c r="D66" s="1" t="str">
        <f>IF(B66&lt;&gt;"",Βραχίονες!D66,"")</f>
        <v/>
      </c>
      <c r="E66" s="3" t="str">
        <f>IF(B66&lt;&gt;"",ROUND('Συμβατικά ΦΣ'!H66*'Συμβατικά ΦΣ'!J66,2),"")</f>
        <v/>
      </c>
      <c r="F66" s="3" t="str">
        <f>IF(B66&lt;&gt;"",ROUND('Νέα ΦΣ'!I66*'Νέα ΦΣ'!M66,2),"")</f>
        <v/>
      </c>
      <c r="G66" s="3" t="str">
        <f>IF(B66&lt;&gt;"",ROUND('Συμβατικά ΦΣ'!L66*'Συμβατικά ΦΣ'!J66*'Γενικά Δεδομένα'!$I$6*365/1000,2),"")</f>
        <v/>
      </c>
      <c r="H66" s="3" t="str">
        <f>IF(B66&lt;&gt;"",IF('Νέα ΦΣ'!O66="ΝΑΙ",ROUND(0.85*F66*'Γενικά Δεδομένα'!$I$6*365/1000,2),ROUND(F66*'Γενικά Δεδομένα'!$I$6*365/1000,2)),"")</f>
        <v/>
      </c>
      <c r="I66" s="2" t="str">
        <f>IF(B66&lt;&gt;"",ROUND('Συμβατικά ΦΣ'!H66*'Γενικά Δεδομένα'!$I$9,2),"")</f>
        <v/>
      </c>
      <c r="J66" s="3" t="str">
        <f>IF(B66&lt;&gt;"",ROUND(('Νέα ΦΣ'!I66+'Νέα ΦΣ'!J66)*'Νέα ΦΣ'!N66,2),"")</f>
        <v/>
      </c>
      <c r="K66" s="3" t="str">
        <f>IF(B66&lt;&gt;"",ROUND(Βραχίονες!F66*'Γενικά Δεδομένα'!$I$10,2),"")</f>
        <v/>
      </c>
      <c r="L66" s="3" t="str">
        <f>IF(B66&lt;&gt;"",ROUND((Βραχίονες!F66+Βραχίονες!G66)*'Γενικά Δεδομένα'!$I$11,2),"")</f>
        <v/>
      </c>
      <c r="M66" s="14"/>
    </row>
    <row r="67" spans="2:13" ht="30" customHeight="1" x14ac:dyDescent="0.3">
      <c r="B67" s="13" t="str">
        <f>IF('Συμβατικά ΦΣ'!B67&lt;&gt;"",'Συμβατικά ΦΣ'!B67,"")</f>
        <v/>
      </c>
      <c r="C67" s="1" t="str">
        <f>IF(B67&lt;&gt;"",'Νέα ΦΣ'!C67,"")</f>
        <v/>
      </c>
      <c r="D67" s="1" t="str">
        <f>IF(B67&lt;&gt;"",Βραχίονες!D67,"")</f>
        <v/>
      </c>
      <c r="E67" s="3" t="str">
        <f>IF(B67&lt;&gt;"",ROUND('Συμβατικά ΦΣ'!H67*'Συμβατικά ΦΣ'!J67,2),"")</f>
        <v/>
      </c>
      <c r="F67" s="3" t="str">
        <f>IF(B67&lt;&gt;"",ROUND('Νέα ΦΣ'!I67*'Νέα ΦΣ'!M67,2),"")</f>
        <v/>
      </c>
      <c r="G67" s="3" t="str">
        <f>IF(B67&lt;&gt;"",ROUND('Συμβατικά ΦΣ'!L67*'Συμβατικά ΦΣ'!J67*'Γενικά Δεδομένα'!$I$6*365/1000,2),"")</f>
        <v/>
      </c>
      <c r="H67" s="3" t="str">
        <f>IF(B67&lt;&gt;"",IF('Νέα ΦΣ'!O67="ΝΑΙ",ROUND(0.85*F67*'Γενικά Δεδομένα'!$I$6*365/1000,2),ROUND(F67*'Γενικά Δεδομένα'!$I$6*365/1000,2)),"")</f>
        <v/>
      </c>
      <c r="I67" s="2" t="str">
        <f>IF(B67&lt;&gt;"",ROUND('Συμβατικά ΦΣ'!H67*'Γενικά Δεδομένα'!$I$9,2),"")</f>
        <v/>
      </c>
      <c r="J67" s="3" t="str">
        <f>IF(B67&lt;&gt;"",ROUND(('Νέα ΦΣ'!I67+'Νέα ΦΣ'!J67)*'Νέα ΦΣ'!N67,2),"")</f>
        <v/>
      </c>
      <c r="K67" s="3" t="str">
        <f>IF(B67&lt;&gt;"",ROUND(Βραχίονες!F67*'Γενικά Δεδομένα'!$I$10,2),"")</f>
        <v/>
      </c>
      <c r="L67" s="3" t="str">
        <f>IF(B67&lt;&gt;"",ROUND((Βραχίονες!F67+Βραχίονες!G67)*'Γενικά Δεδομένα'!$I$11,2),"")</f>
        <v/>
      </c>
      <c r="M67" s="14"/>
    </row>
    <row r="68" spans="2:13" ht="30" customHeight="1" x14ac:dyDescent="0.3">
      <c r="B68" s="13" t="str">
        <f>IF('Συμβατικά ΦΣ'!B68&lt;&gt;"",'Συμβατικά ΦΣ'!B68,"")</f>
        <v/>
      </c>
      <c r="C68" s="1" t="str">
        <f>IF(B68&lt;&gt;"",'Νέα ΦΣ'!C68,"")</f>
        <v/>
      </c>
      <c r="D68" s="1" t="str">
        <f>IF(B68&lt;&gt;"",Βραχίονες!D68,"")</f>
        <v/>
      </c>
      <c r="E68" s="3" t="str">
        <f>IF(B68&lt;&gt;"",ROUND('Συμβατικά ΦΣ'!H68*'Συμβατικά ΦΣ'!J68,2),"")</f>
        <v/>
      </c>
      <c r="F68" s="3" t="str">
        <f>IF(B68&lt;&gt;"",ROUND('Νέα ΦΣ'!I68*'Νέα ΦΣ'!M68,2),"")</f>
        <v/>
      </c>
      <c r="G68" s="3" t="str">
        <f>IF(B68&lt;&gt;"",ROUND('Συμβατικά ΦΣ'!L68*'Συμβατικά ΦΣ'!J68*'Γενικά Δεδομένα'!$I$6*365/1000,2),"")</f>
        <v/>
      </c>
      <c r="H68" s="3" t="str">
        <f>IF(B68&lt;&gt;"",IF('Νέα ΦΣ'!O68="ΝΑΙ",ROUND(0.85*F68*'Γενικά Δεδομένα'!$I$6*365/1000,2),ROUND(F68*'Γενικά Δεδομένα'!$I$6*365/1000,2)),"")</f>
        <v/>
      </c>
      <c r="I68" s="2" t="str">
        <f>IF(B68&lt;&gt;"",ROUND('Συμβατικά ΦΣ'!H68*'Γενικά Δεδομένα'!$I$9,2),"")</f>
        <v/>
      </c>
      <c r="J68" s="3" t="str">
        <f>IF(B68&lt;&gt;"",ROUND(('Νέα ΦΣ'!I68+'Νέα ΦΣ'!J68)*'Νέα ΦΣ'!N68,2),"")</f>
        <v/>
      </c>
      <c r="K68" s="3" t="str">
        <f>IF(B68&lt;&gt;"",ROUND(Βραχίονες!F68*'Γενικά Δεδομένα'!$I$10,2),"")</f>
        <v/>
      </c>
      <c r="L68" s="3" t="str">
        <f>IF(B68&lt;&gt;"",ROUND((Βραχίονες!F68+Βραχίονες!G68)*'Γενικά Δεδομένα'!$I$11,2),"")</f>
        <v/>
      </c>
      <c r="M68" s="14"/>
    </row>
    <row r="69" spans="2:13" ht="30" customHeight="1" x14ac:dyDescent="0.3">
      <c r="B69" s="13" t="str">
        <f>IF('Συμβατικά ΦΣ'!B69&lt;&gt;"",'Συμβατικά ΦΣ'!B69,"")</f>
        <v/>
      </c>
      <c r="C69" s="1" t="str">
        <f>IF(B69&lt;&gt;"",'Νέα ΦΣ'!C69,"")</f>
        <v/>
      </c>
      <c r="D69" s="1" t="str">
        <f>IF(B69&lt;&gt;"",Βραχίονες!D69,"")</f>
        <v/>
      </c>
      <c r="E69" s="3" t="str">
        <f>IF(B69&lt;&gt;"",ROUND('Συμβατικά ΦΣ'!H69*'Συμβατικά ΦΣ'!J69,2),"")</f>
        <v/>
      </c>
      <c r="F69" s="3" t="str">
        <f>IF(B69&lt;&gt;"",ROUND('Νέα ΦΣ'!I69*'Νέα ΦΣ'!M69,2),"")</f>
        <v/>
      </c>
      <c r="G69" s="3" t="str">
        <f>IF(B69&lt;&gt;"",ROUND('Συμβατικά ΦΣ'!L69*'Συμβατικά ΦΣ'!J69*'Γενικά Δεδομένα'!$I$6*365/1000,2),"")</f>
        <v/>
      </c>
      <c r="H69" s="3" t="str">
        <f>IF(B69&lt;&gt;"",IF('Νέα ΦΣ'!O69="ΝΑΙ",ROUND(0.85*F69*'Γενικά Δεδομένα'!$I$6*365/1000,2),ROUND(F69*'Γενικά Δεδομένα'!$I$6*365/1000,2)),"")</f>
        <v/>
      </c>
      <c r="I69" s="2" t="str">
        <f>IF(B69&lt;&gt;"",ROUND('Συμβατικά ΦΣ'!H69*'Γενικά Δεδομένα'!$I$9,2),"")</f>
        <v/>
      </c>
      <c r="J69" s="3" t="str">
        <f>IF(B69&lt;&gt;"",ROUND(('Νέα ΦΣ'!I69+'Νέα ΦΣ'!J69)*'Νέα ΦΣ'!N69,2),"")</f>
        <v/>
      </c>
      <c r="K69" s="3" t="str">
        <f>IF(B69&lt;&gt;"",ROUND(Βραχίονες!F69*'Γενικά Δεδομένα'!$I$10,2),"")</f>
        <v/>
      </c>
      <c r="L69" s="3" t="str">
        <f>IF(B69&lt;&gt;"",ROUND((Βραχίονες!F69+Βραχίονες!G69)*'Γενικά Δεδομένα'!$I$11,2),"")</f>
        <v/>
      </c>
      <c r="M69" s="14"/>
    </row>
    <row r="70" spans="2:13" ht="30" customHeight="1" x14ac:dyDescent="0.3">
      <c r="B70" s="13" t="str">
        <f>IF('Συμβατικά ΦΣ'!B70&lt;&gt;"",'Συμβατικά ΦΣ'!B70,"")</f>
        <v/>
      </c>
      <c r="C70" s="1" t="str">
        <f>IF(B70&lt;&gt;"",'Νέα ΦΣ'!C70,"")</f>
        <v/>
      </c>
      <c r="D70" s="1" t="str">
        <f>IF(B70&lt;&gt;"",Βραχίονες!D70,"")</f>
        <v/>
      </c>
      <c r="E70" s="3" t="str">
        <f>IF(B70&lt;&gt;"",ROUND('Συμβατικά ΦΣ'!H70*'Συμβατικά ΦΣ'!J70,2),"")</f>
        <v/>
      </c>
      <c r="F70" s="3" t="str">
        <f>IF(B70&lt;&gt;"",ROUND('Νέα ΦΣ'!I70*'Νέα ΦΣ'!M70,2),"")</f>
        <v/>
      </c>
      <c r="G70" s="3" t="str">
        <f>IF(B70&lt;&gt;"",ROUND('Συμβατικά ΦΣ'!L70*'Συμβατικά ΦΣ'!J70*'Γενικά Δεδομένα'!$I$6*365/1000,2),"")</f>
        <v/>
      </c>
      <c r="H70" s="3" t="str">
        <f>IF(B70&lt;&gt;"",IF('Νέα ΦΣ'!O70="ΝΑΙ",ROUND(0.85*F70*'Γενικά Δεδομένα'!$I$6*365/1000,2),ROUND(F70*'Γενικά Δεδομένα'!$I$6*365/1000,2)),"")</f>
        <v/>
      </c>
      <c r="I70" s="2" t="str">
        <f>IF(B70&lt;&gt;"",ROUND('Συμβατικά ΦΣ'!H70*'Γενικά Δεδομένα'!$I$9,2),"")</f>
        <v/>
      </c>
      <c r="J70" s="3" t="str">
        <f>IF(B70&lt;&gt;"",ROUND(('Νέα ΦΣ'!I70+'Νέα ΦΣ'!J70)*'Νέα ΦΣ'!N70,2),"")</f>
        <v/>
      </c>
      <c r="K70" s="3" t="str">
        <f>IF(B70&lt;&gt;"",ROUND(Βραχίονες!F70*'Γενικά Δεδομένα'!$I$10,2),"")</f>
        <v/>
      </c>
      <c r="L70" s="3" t="str">
        <f>IF(B70&lt;&gt;"",ROUND((Βραχίονες!F70+Βραχίονες!G70)*'Γενικά Δεδομένα'!$I$11,2),"")</f>
        <v/>
      </c>
      <c r="M70" s="14"/>
    </row>
    <row r="71" spans="2:13" ht="30" customHeight="1" x14ac:dyDescent="0.3">
      <c r="B71" s="13" t="str">
        <f>IF('Συμβατικά ΦΣ'!B71&lt;&gt;"",'Συμβατικά ΦΣ'!B71,"")</f>
        <v/>
      </c>
      <c r="C71" s="1" t="str">
        <f>IF(B71&lt;&gt;"",'Νέα ΦΣ'!C71,"")</f>
        <v/>
      </c>
      <c r="D71" s="1" t="str">
        <f>IF(B71&lt;&gt;"",Βραχίονες!D71,"")</f>
        <v/>
      </c>
      <c r="E71" s="3" t="str">
        <f>IF(B71&lt;&gt;"",ROUND('Συμβατικά ΦΣ'!H71*'Συμβατικά ΦΣ'!J71,2),"")</f>
        <v/>
      </c>
      <c r="F71" s="3" t="str">
        <f>IF(B71&lt;&gt;"",ROUND('Νέα ΦΣ'!I71*'Νέα ΦΣ'!M71,2),"")</f>
        <v/>
      </c>
      <c r="G71" s="3" t="str">
        <f>IF(B71&lt;&gt;"",ROUND('Συμβατικά ΦΣ'!L71*'Συμβατικά ΦΣ'!J71*'Γενικά Δεδομένα'!$I$6*365/1000,2),"")</f>
        <v/>
      </c>
      <c r="H71" s="3" t="str">
        <f>IF(B71&lt;&gt;"",IF('Νέα ΦΣ'!O71="ΝΑΙ",ROUND(0.85*F71*'Γενικά Δεδομένα'!$I$6*365/1000,2),ROUND(F71*'Γενικά Δεδομένα'!$I$6*365/1000,2)),"")</f>
        <v/>
      </c>
      <c r="I71" s="2" t="str">
        <f>IF(B71&lt;&gt;"",ROUND('Συμβατικά ΦΣ'!H71*'Γενικά Δεδομένα'!$I$9,2),"")</f>
        <v/>
      </c>
      <c r="J71" s="3" t="str">
        <f>IF(B71&lt;&gt;"",ROUND(('Νέα ΦΣ'!I71+'Νέα ΦΣ'!J71)*'Νέα ΦΣ'!N71,2),"")</f>
        <v/>
      </c>
      <c r="K71" s="3" t="str">
        <f>IF(B71&lt;&gt;"",ROUND(Βραχίονες!F71*'Γενικά Δεδομένα'!$I$10,2),"")</f>
        <v/>
      </c>
      <c r="L71" s="3" t="str">
        <f>IF(B71&lt;&gt;"",ROUND((Βραχίονες!F71+Βραχίονες!G71)*'Γενικά Δεδομένα'!$I$11,2),"")</f>
        <v/>
      </c>
      <c r="M71" s="14"/>
    </row>
    <row r="72" spans="2:13" ht="30" customHeight="1" x14ac:dyDescent="0.3">
      <c r="B72" s="13" t="str">
        <f>IF('Συμβατικά ΦΣ'!B72&lt;&gt;"",'Συμβατικά ΦΣ'!B72,"")</f>
        <v/>
      </c>
      <c r="C72" s="1" t="str">
        <f>IF(B72&lt;&gt;"",'Νέα ΦΣ'!C72,"")</f>
        <v/>
      </c>
      <c r="D72" s="1" t="str">
        <f>IF(B72&lt;&gt;"",Βραχίονες!D72,"")</f>
        <v/>
      </c>
      <c r="E72" s="3" t="str">
        <f>IF(B72&lt;&gt;"",ROUND('Συμβατικά ΦΣ'!H72*'Συμβατικά ΦΣ'!J72,2),"")</f>
        <v/>
      </c>
      <c r="F72" s="3" t="str">
        <f>IF(B72&lt;&gt;"",ROUND('Νέα ΦΣ'!I72*'Νέα ΦΣ'!M72,2),"")</f>
        <v/>
      </c>
      <c r="G72" s="3" t="str">
        <f>IF(B72&lt;&gt;"",ROUND('Συμβατικά ΦΣ'!L72*'Συμβατικά ΦΣ'!J72*'Γενικά Δεδομένα'!$I$6*365/1000,2),"")</f>
        <v/>
      </c>
      <c r="H72" s="3" t="str">
        <f>IF(B72&lt;&gt;"",IF('Νέα ΦΣ'!O72="ΝΑΙ",ROUND(0.85*F72*'Γενικά Δεδομένα'!$I$6*365/1000,2),ROUND(F72*'Γενικά Δεδομένα'!$I$6*365/1000,2)),"")</f>
        <v/>
      </c>
      <c r="I72" s="2" t="str">
        <f>IF(B72&lt;&gt;"",ROUND('Συμβατικά ΦΣ'!H72*'Γενικά Δεδομένα'!$I$9,2),"")</f>
        <v/>
      </c>
      <c r="J72" s="3" t="str">
        <f>IF(B72&lt;&gt;"",ROUND(('Νέα ΦΣ'!I72+'Νέα ΦΣ'!J72)*'Νέα ΦΣ'!N72,2),"")</f>
        <v/>
      </c>
      <c r="K72" s="3" t="str">
        <f>IF(B72&lt;&gt;"",ROUND(Βραχίονες!F72*'Γενικά Δεδομένα'!$I$10,2),"")</f>
        <v/>
      </c>
      <c r="L72" s="3" t="str">
        <f>IF(B72&lt;&gt;"",ROUND((Βραχίονες!F72+Βραχίονες!G72)*'Γενικά Δεδομένα'!$I$11,2),"")</f>
        <v/>
      </c>
      <c r="M72" s="14"/>
    </row>
    <row r="73" spans="2:13" ht="30" customHeight="1" x14ac:dyDescent="0.3">
      <c r="B73" s="13" t="str">
        <f>IF('Συμβατικά ΦΣ'!B73&lt;&gt;"",'Συμβατικά ΦΣ'!B73,"")</f>
        <v/>
      </c>
      <c r="C73" s="1" t="str">
        <f>IF(B73&lt;&gt;"",'Νέα ΦΣ'!C73,"")</f>
        <v/>
      </c>
      <c r="D73" s="1" t="str">
        <f>IF(B73&lt;&gt;"",Βραχίονες!D73,"")</f>
        <v/>
      </c>
      <c r="E73" s="3" t="str">
        <f>IF(B73&lt;&gt;"",ROUND('Συμβατικά ΦΣ'!H73*'Συμβατικά ΦΣ'!J73,2),"")</f>
        <v/>
      </c>
      <c r="F73" s="3" t="str">
        <f>IF(B73&lt;&gt;"",ROUND('Νέα ΦΣ'!I73*'Νέα ΦΣ'!M73,2),"")</f>
        <v/>
      </c>
      <c r="G73" s="3" t="str">
        <f>IF(B73&lt;&gt;"",ROUND('Συμβατικά ΦΣ'!L73*'Συμβατικά ΦΣ'!J73*'Γενικά Δεδομένα'!$I$6*365/1000,2),"")</f>
        <v/>
      </c>
      <c r="H73" s="3" t="str">
        <f>IF(B73&lt;&gt;"",IF('Νέα ΦΣ'!O73="ΝΑΙ",ROUND(0.85*F73*'Γενικά Δεδομένα'!$I$6*365/1000,2),ROUND(F73*'Γενικά Δεδομένα'!$I$6*365/1000,2)),"")</f>
        <v/>
      </c>
      <c r="I73" s="2" t="str">
        <f>IF(B73&lt;&gt;"",ROUND('Συμβατικά ΦΣ'!H73*'Γενικά Δεδομένα'!$I$9,2),"")</f>
        <v/>
      </c>
      <c r="J73" s="3" t="str">
        <f>IF(B73&lt;&gt;"",ROUND(('Νέα ΦΣ'!I73+'Νέα ΦΣ'!J73)*'Νέα ΦΣ'!N73,2),"")</f>
        <v/>
      </c>
      <c r="K73" s="3" t="str">
        <f>IF(B73&lt;&gt;"",ROUND(Βραχίονες!F73*'Γενικά Δεδομένα'!$I$10,2),"")</f>
        <v/>
      </c>
      <c r="L73" s="3" t="str">
        <f>IF(B73&lt;&gt;"",ROUND((Βραχίονες!F73+Βραχίονες!G73)*'Γενικά Δεδομένα'!$I$11,2),"")</f>
        <v/>
      </c>
      <c r="M73" s="14"/>
    </row>
    <row r="74" spans="2:13" ht="30" customHeight="1" x14ac:dyDescent="0.3">
      <c r="B74" s="13" t="str">
        <f>IF('Συμβατικά ΦΣ'!B74&lt;&gt;"",'Συμβατικά ΦΣ'!B74,"")</f>
        <v/>
      </c>
      <c r="C74" s="1" t="str">
        <f>IF(B74&lt;&gt;"",'Νέα ΦΣ'!C74,"")</f>
        <v/>
      </c>
      <c r="D74" s="1" t="str">
        <f>IF(B74&lt;&gt;"",Βραχίονες!D74,"")</f>
        <v/>
      </c>
      <c r="E74" s="3" t="str">
        <f>IF(B74&lt;&gt;"",ROUND('Συμβατικά ΦΣ'!H74*'Συμβατικά ΦΣ'!J74,2),"")</f>
        <v/>
      </c>
      <c r="F74" s="3" t="str">
        <f>IF(B74&lt;&gt;"",ROUND('Νέα ΦΣ'!I74*'Νέα ΦΣ'!M74,2),"")</f>
        <v/>
      </c>
      <c r="G74" s="3" t="str">
        <f>IF(B74&lt;&gt;"",ROUND('Συμβατικά ΦΣ'!L74*'Συμβατικά ΦΣ'!J74*'Γενικά Δεδομένα'!$I$6*365/1000,2),"")</f>
        <v/>
      </c>
      <c r="H74" s="3" t="str">
        <f>IF(B74&lt;&gt;"",IF('Νέα ΦΣ'!O74="ΝΑΙ",ROUND(0.85*F74*'Γενικά Δεδομένα'!$I$6*365/1000,2),ROUND(F74*'Γενικά Δεδομένα'!$I$6*365/1000,2)),"")</f>
        <v/>
      </c>
      <c r="I74" s="2" t="str">
        <f>IF(B74&lt;&gt;"",ROUND('Συμβατικά ΦΣ'!H74*'Γενικά Δεδομένα'!$I$9,2),"")</f>
        <v/>
      </c>
      <c r="J74" s="3" t="str">
        <f>IF(B74&lt;&gt;"",ROUND(('Νέα ΦΣ'!I74+'Νέα ΦΣ'!J74)*'Νέα ΦΣ'!N74,2),"")</f>
        <v/>
      </c>
      <c r="K74" s="3" t="str">
        <f>IF(B74&lt;&gt;"",ROUND(Βραχίονες!F74*'Γενικά Δεδομένα'!$I$10,2),"")</f>
        <v/>
      </c>
      <c r="L74" s="3" t="str">
        <f>IF(B74&lt;&gt;"",ROUND((Βραχίονες!F74+Βραχίονες!G74)*'Γενικά Δεδομένα'!$I$11,2),"")</f>
        <v/>
      </c>
      <c r="M74" s="14"/>
    </row>
    <row r="75" spans="2:13" ht="30" customHeight="1" x14ac:dyDescent="0.3">
      <c r="B75" s="13" t="str">
        <f>IF('Συμβατικά ΦΣ'!B75&lt;&gt;"",'Συμβατικά ΦΣ'!B75,"")</f>
        <v/>
      </c>
      <c r="C75" s="1" t="str">
        <f>IF(B75&lt;&gt;"",'Νέα ΦΣ'!C75,"")</f>
        <v/>
      </c>
      <c r="D75" s="1" t="str">
        <f>IF(B75&lt;&gt;"",Βραχίονες!D75,"")</f>
        <v/>
      </c>
      <c r="E75" s="3" t="str">
        <f>IF(B75&lt;&gt;"",ROUND('Συμβατικά ΦΣ'!H75*'Συμβατικά ΦΣ'!J75,2),"")</f>
        <v/>
      </c>
      <c r="F75" s="3" t="str">
        <f>IF(B75&lt;&gt;"",ROUND('Νέα ΦΣ'!I75*'Νέα ΦΣ'!M75,2),"")</f>
        <v/>
      </c>
      <c r="G75" s="3" t="str">
        <f>IF(B75&lt;&gt;"",ROUND('Συμβατικά ΦΣ'!L75*'Συμβατικά ΦΣ'!J75*'Γενικά Δεδομένα'!$I$6*365/1000,2),"")</f>
        <v/>
      </c>
      <c r="H75" s="3" t="str">
        <f>IF(B75&lt;&gt;"",IF('Νέα ΦΣ'!O75="ΝΑΙ",ROUND(0.85*F75*'Γενικά Δεδομένα'!$I$6*365/1000,2),ROUND(F75*'Γενικά Δεδομένα'!$I$6*365/1000,2)),"")</f>
        <v/>
      </c>
      <c r="I75" s="2" t="str">
        <f>IF(B75&lt;&gt;"",ROUND('Συμβατικά ΦΣ'!H75*'Γενικά Δεδομένα'!$I$9,2),"")</f>
        <v/>
      </c>
      <c r="J75" s="3" t="str">
        <f>IF(B75&lt;&gt;"",ROUND(('Νέα ΦΣ'!I75+'Νέα ΦΣ'!J75)*'Νέα ΦΣ'!N75,2),"")</f>
        <v/>
      </c>
      <c r="K75" s="3" t="str">
        <f>IF(B75&lt;&gt;"",ROUND(Βραχίονες!F75*'Γενικά Δεδομένα'!$I$10,2),"")</f>
        <v/>
      </c>
      <c r="L75" s="3" t="str">
        <f>IF(B75&lt;&gt;"",ROUND((Βραχίονες!F75+Βραχίονες!G75)*'Γενικά Δεδομένα'!$I$11,2),"")</f>
        <v/>
      </c>
      <c r="M75" s="14"/>
    </row>
    <row r="76" spans="2:13" ht="30" customHeight="1" x14ac:dyDescent="0.3">
      <c r="B76" s="13" t="str">
        <f>IF('Συμβατικά ΦΣ'!B76&lt;&gt;"",'Συμβατικά ΦΣ'!B76,"")</f>
        <v/>
      </c>
      <c r="C76" s="1" t="str">
        <f>IF(B76&lt;&gt;"",'Νέα ΦΣ'!C76,"")</f>
        <v/>
      </c>
      <c r="D76" s="1" t="str">
        <f>IF(B76&lt;&gt;"",Βραχίονες!D76,"")</f>
        <v/>
      </c>
      <c r="E76" s="3" t="str">
        <f>IF(B76&lt;&gt;"",ROUND('Συμβατικά ΦΣ'!H76*'Συμβατικά ΦΣ'!J76,2),"")</f>
        <v/>
      </c>
      <c r="F76" s="3" t="str">
        <f>IF(B76&lt;&gt;"",ROUND('Νέα ΦΣ'!I76*'Νέα ΦΣ'!M76,2),"")</f>
        <v/>
      </c>
      <c r="G76" s="3" t="str">
        <f>IF(B76&lt;&gt;"",ROUND('Συμβατικά ΦΣ'!L76*'Συμβατικά ΦΣ'!J76*'Γενικά Δεδομένα'!$I$6*365/1000,2),"")</f>
        <v/>
      </c>
      <c r="H76" s="3" t="str">
        <f>IF(B76&lt;&gt;"",IF('Νέα ΦΣ'!O76="ΝΑΙ",ROUND(0.85*F76*'Γενικά Δεδομένα'!$I$6*365/1000,2),ROUND(F76*'Γενικά Δεδομένα'!$I$6*365/1000,2)),"")</f>
        <v/>
      </c>
      <c r="I76" s="2" t="str">
        <f>IF(B76&lt;&gt;"",ROUND('Συμβατικά ΦΣ'!H76*'Γενικά Δεδομένα'!$I$9,2),"")</f>
        <v/>
      </c>
      <c r="J76" s="3" t="str">
        <f>IF(B76&lt;&gt;"",ROUND(('Νέα ΦΣ'!I76+'Νέα ΦΣ'!J76)*'Νέα ΦΣ'!N76,2),"")</f>
        <v/>
      </c>
      <c r="K76" s="3" t="str">
        <f>IF(B76&lt;&gt;"",ROUND(Βραχίονες!F76*'Γενικά Δεδομένα'!$I$10,2),"")</f>
        <v/>
      </c>
      <c r="L76" s="3" t="str">
        <f>IF(B76&lt;&gt;"",ROUND((Βραχίονες!F76+Βραχίονες!G76)*'Γενικά Δεδομένα'!$I$11,2),"")</f>
        <v/>
      </c>
      <c r="M76" s="14"/>
    </row>
    <row r="77" spans="2:13" ht="30" customHeight="1" x14ac:dyDescent="0.3">
      <c r="B77" s="13" t="str">
        <f>IF('Συμβατικά ΦΣ'!B77&lt;&gt;"",'Συμβατικά ΦΣ'!B77,"")</f>
        <v/>
      </c>
      <c r="C77" s="1" t="str">
        <f>IF(B77&lt;&gt;"",'Νέα ΦΣ'!C77,"")</f>
        <v/>
      </c>
      <c r="D77" s="1" t="str">
        <f>IF(B77&lt;&gt;"",Βραχίονες!D77,"")</f>
        <v/>
      </c>
      <c r="E77" s="3" t="str">
        <f>IF(B77&lt;&gt;"",ROUND('Συμβατικά ΦΣ'!H77*'Συμβατικά ΦΣ'!J77,2),"")</f>
        <v/>
      </c>
      <c r="F77" s="3" t="str">
        <f>IF(B77&lt;&gt;"",ROUND('Νέα ΦΣ'!I77*'Νέα ΦΣ'!M77,2),"")</f>
        <v/>
      </c>
      <c r="G77" s="3" t="str">
        <f>IF(B77&lt;&gt;"",ROUND('Συμβατικά ΦΣ'!L77*'Συμβατικά ΦΣ'!J77*'Γενικά Δεδομένα'!$I$6*365/1000,2),"")</f>
        <v/>
      </c>
      <c r="H77" s="3" t="str">
        <f>IF(B77&lt;&gt;"",IF('Νέα ΦΣ'!O77="ΝΑΙ",ROUND(0.85*F77*'Γενικά Δεδομένα'!$I$6*365/1000,2),ROUND(F77*'Γενικά Δεδομένα'!$I$6*365/1000,2)),"")</f>
        <v/>
      </c>
      <c r="I77" s="2" t="str">
        <f>IF(B77&lt;&gt;"",ROUND('Συμβατικά ΦΣ'!H77*'Γενικά Δεδομένα'!$I$9,2),"")</f>
        <v/>
      </c>
      <c r="J77" s="3" t="str">
        <f>IF(B77&lt;&gt;"",ROUND(('Νέα ΦΣ'!I77+'Νέα ΦΣ'!J77)*'Νέα ΦΣ'!N77,2),"")</f>
        <v/>
      </c>
      <c r="K77" s="3" t="str">
        <f>IF(B77&lt;&gt;"",ROUND(Βραχίονες!F77*'Γενικά Δεδομένα'!$I$10,2),"")</f>
        <v/>
      </c>
      <c r="L77" s="3" t="str">
        <f>IF(B77&lt;&gt;"",ROUND((Βραχίονες!F77+Βραχίονες!G77)*'Γενικά Δεδομένα'!$I$11,2),"")</f>
        <v/>
      </c>
      <c r="M77" s="14"/>
    </row>
    <row r="78" spans="2:13" ht="30" customHeight="1" x14ac:dyDescent="0.3">
      <c r="B78" s="13" t="str">
        <f>IF('Συμβατικά ΦΣ'!B78&lt;&gt;"",'Συμβατικά ΦΣ'!B78,"")</f>
        <v/>
      </c>
      <c r="C78" s="1" t="str">
        <f>IF(B78&lt;&gt;"",'Νέα ΦΣ'!C78,"")</f>
        <v/>
      </c>
      <c r="D78" s="1" t="str">
        <f>IF(B78&lt;&gt;"",Βραχίονες!D78,"")</f>
        <v/>
      </c>
      <c r="E78" s="3" t="str">
        <f>IF(B78&lt;&gt;"",ROUND('Συμβατικά ΦΣ'!H78*'Συμβατικά ΦΣ'!J78,2),"")</f>
        <v/>
      </c>
      <c r="F78" s="3" t="str">
        <f>IF(B78&lt;&gt;"",ROUND('Νέα ΦΣ'!I78*'Νέα ΦΣ'!M78,2),"")</f>
        <v/>
      </c>
      <c r="G78" s="3" t="str">
        <f>IF(B78&lt;&gt;"",ROUND('Συμβατικά ΦΣ'!L78*'Συμβατικά ΦΣ'!J78*'Γενικά Δεδομένα'!$I$6*365/1000,2),"")</f>
        <v/>
      </c>
      <c r="H78" s="3" t="str">
        <f>IF(B78&lt;&gt;"",IF('Νέα ΦΣ'!O78="ΝΑΙ",ROUND(0.85*F78*'Γενικά Δεδομένα'!$I$6*365/1000,2),ROUND(F78*'Γενικά Δεδομένα'!$I$6*365/1000,2)),"")</f>
        <v/>
      </c>
      <c r="I78" s="2" t="str">
        <f>IF(B78&lt;&gt;"",ROUND('Συμβατικά ΦΣ'!H78*'Γενικά Δεδομένα'!$I$9,2),"")</f>
        <v/>
      </c>
      <c r="J78" s="3" t="str">
        <f>IF(B78&lt;&gt;"",ROUND(('Νέα ΦΣ'!I78+'Νέα ΦΣ'!J78)*'Νέα ΦΣ'!N78,2),"")</f>
        <v/>
      </c>
      <c r="K78" s="3" t="str">
        <f>IF(B78&lt;&gt;"",ROUND(Βραχίονες!F78*'Γενικά Δεδομένα'!$I$10,2),"")</f>
        <v/>
      </c>
      <c r="L78" s="3" t="str">
        <f>IF(B78&lt;&gt;"",ROUND((Βραχίονες!F78+Βραχίονες!G78)*'Γενικά Δεδομένα'!$I$11,2),"")</f>
        <v/>
      </c>
      <c r="M78" s="14"/>
    </row>
    <row r="79" spans="2:13" ht="30" customHeight="1" x14ac:dyDescent="0.3">
      <c r="B79" s="13" t="str">
        <f>IF('Συμβατικά ΦΣ'!B79&lt;&gt;"",'Συμβατικά ΦΣ'!B79,"")</f>
        <v/>
      </c>
      <c r="C79" s="1" t="str">
        <f>IF(B79&lt;&gt;"",'Νέα ΦΣ'!C79,"")</f>
        <v/>
      </c>
      <c r="D79" s="1" t="str">
        <f>IF(B79&lt;&gt;"",Βραχίονες!D79,"")</f>
        <v/>
      </c>
      <c r="E79" s="3" t="str">
        <f>IF(B79&lt;&gt;"",ROUND('Συμβατικά ΦΣ'!H79*'Συμβατικά ΦΣ'!J79,2),"")</f>
        <v/>
      </c>
      <c r="F79" s="3" t="str">
        <f>IF(B79&lt;&gt;"",ROUND('Νέα ΦΣ'!I79*'Νέα ΦΣ'!M79,2),"")</f>
        <v/>
      </c>
      <c r="G79" s="3" t="str">
        <f>IF(B79&lt;&gt;"",ROUND('Συμβατικά ΦΣ'!L79*'Συμβατικά ΦΣ'!J79*'Γενικά Δεδομένα'!$I$6*365/1000,2),"")</f>
        <v/>
      </c>
      <c r="H79" s="3" t="str">
        <f>IF(B79&lt;&gt;"",IF('Νέα ΦΣ'!O79="ΝΑΙ",ROUND(0.85*F79*'Γενικά Δεδομένα'!$I$6*365/1000,2),ROUND(F79*'Γενικά Δεδομένα'!$I$6*365/1000,2)),"")</f>
        <v/>
      </c>
      <c r="I79" s="2" t="str">
        <f>IF(B79&lt;&gt;"",ROUND('Συμβατικά ΦΣ'!H79*'Γενικά Δεδομένα'!$I$9,2),"")</f>
        <v/>
      </c>
      <c r="J79" s="3" t="str">
        <f>IF(B79&lt;&gt;"",ROUND(('Νέα ΦΣ'!I79+'Νέα ΦΣ'!J79)*'Νέα ΦΣ'!N79,2),"")</f>
        <v/>
      </c>
      <c r="K79" s="3" t="str">
        <f>IF(B79&lt;&gt;"",ROUND(Βραχίονες!F79*'Γενικά Δεδομένα'!$I$10,2),"")</f>
        <v/>
      </c>
      <c r="L79" s="3" t="str">
        <f>IF(B79&lt;&gt;"",ROUND((Βραχίονες!F79+Βραχίονες!G79)*'Γενικά Δεδομένα'!$I$11,2),"")</f>
        <v/>
      </c>
      <c r="M79" s="14"/>
    </row>
    <row r="80" spans="2:13" ht="30" customHeight="1" x14ac:dyDescent="0.3">
      <c r="B80" s="13" t="str">
        <f>IF('Συμβατικά ΦΣ'!B80&lt;&gt;"",'Συμβατικά ΦΣ'!B80,"")</f>
        <v/>
      </c>
      <c r="C80" s="1" t="str">
        <f>IF(B80&lt;&gt;"",'Νέα ΦΣ'!C80,"")</f>
        <v/>
      </c>
      <c r="D80" s="1" t="str">
        <f>IF(B80&lt;&gt;"",Βραχίονες!D80,"")</f>
        <v/>
      </c>
      <c r="E80" s="3" t="str">
        <f>IF(B80&lt;&gt;"",ROUND('Συμβατικά ΦΣ'!H80*'Συμβατικά ΦΣ'!J80,2),"")</f>
        <v/>
      </c>
      <c r="F80" s="3" t="str">
        <f>IF(B80&lt;&gt;"",ROUND('Νέα ΦΣ'!I80*'Νέα ΦΣ'!M80,2),"")</f>
        <v/>
      </c>
      <c r="G80" s="3" t="str">
        <f>IF(B80&lt;&gt;"",ROUND('Συμβατικά ΦΣ'!L80*'Συμβατικά ΦΣ'!J80*'Γενικά Δεδομένα'!$I$6*365/1000,2),"")</f>
        <v/>
      </c>
      <c r="H80" s="3" t="str">
        <f>IF(B80&lt;&gt;"",IF('Νέα ΦΣ'!O80="ΝΑΙ",ROUND(0.85*F80*'Γενικά Δεδομένα'!$I$6*365/1000,2),ROUND(F80*'Γενικά Δεδομένα'!$I$6*365/1000,2)),"")</f>
        <v/>
      </c>
      <c r="I80" s="2" t="str">
        <f>IF(B80&lt;&gt;"",ROUND('Συμβατικά ΦΣ'!H80*'Γενικά Δεδομένα'!$I$9,2),"")</f>
        <v/>
      </c>
      <c r="J80" s="3" t="str">
        <f>IF(B80&lt;&gt;"",ROUND(('Νέα ΦΣ'!I80+'Νέα ΦΣ'!J80)*'Νέα ΦΣ'!N80,2),"")</f>
        <v/>
      </c>
      <c r="K80" s="3" t="str">
        <f>IF(B80&lt;&gt;"",ROUND(Βραχίονες!F80*'Γενικά Δεδομένα'!$I$10,2),"")</f>
        <v/>
      </c>
      <c r="L80" s="3" t="str">
        <f>IF(B80&lt;&gt;"",ROUND((Βραχίονες!F80+Βραχίονες!G80)*'Γενικά Δεδομένα'!$I$11,2),"")</f>
        <v/>
      </c>
      <c r="M80" s="14"/>
    </row>
    <row r="81" spans="2:13" ht="30" customHeight="1" x14ac:dyDescent="0.3">
      <c r="B81" s="13" t="str">
        <f>IF('Συμβατικά ΦΣ'!B81&lt;&gt;"",'Συμβατικά ΦΣ'!B81,"")</f>
        <v/>
      </c>
      <c r="C81" s="1" t="str">
        <f>IF(B81&lt;&gt;"",'Νέα ΦΣ'!C81,"")</f>
        <v/>
      </c>
      <c r="D81" s="1" t="str">
        <f>IF(B81&lt;&gt;"",Βραχίονες!D81,"")</f>
        <v/>
      </c>
      <c r="E81" s="3" t="str">
        <f>IF(B81&lt;&gt;"",ROUND('Συμβατικά ΦΣ'!H81*'Συμβατικά ΦΣ'!J81,2),"")</f>
        <v/>
      </c>
      <c r="F81" s="3" t="str">
        <f>IF(B81&lt;&gt;"",ROUND('Νέα ΦΣ'!I81*'Νέα ΦΣ'!M81,2),"")</f>
        <v/>
      </c>
      <c r="G81" s="3" t="str">
        <f>IF(B81&lt;&gt;"",ROUND('Συμβατικά ΦΣ'!L81*'Συμβατικά ΦΣ'!J81*'Γενικά Δεδομένα'!$I$6*365/1000,2),"")</f>
        <v/>
      </c>
      <c r="H81" s="3" t="str">
        <f>IF(B81&lt;&gt;"",IF('Νέα ΦΣ'!O81="ΝΑΙ",ROUND(0.85*F81*'Γενικά Δεδομένα'!$I$6*365/1000,2),ROUND(F81*'Γενικά Δεδομένα'!$I$6*365/1000,2)),"")</f>
        <v/>
      </c>
      <c r="I81" s="2" t="str">
        <f>IF(B81&lt;&gt;"",ROUND('Συμβατικά ΦΣ'!H81*'Γενικά Δεδομένα'!$I$9,2),"")</f>
        <v/>
      </c>
      <c r="J81" s="3" t="str">
        <f>IF(B81&lt;&gt;"",ROUND(('Νέα ΦΣ'!I81+'Νέα ΦΣ'!J81)*'Νέα ΦΣ'!N81,2),"")</f>
        <v/>
      </c>
      <c r="K81" s="3" t="str">
        <f>IF(B81&lt;&gt;"",ROUND(Βραχίονες!F81*'Γενικά Δεδομένα'!$I$10,2),"")</f>
        <v/>
      </c>
      <c r="L81" s="3" t="str">
        <f>IF(B81&lt;&gt;"",ROUND((Βραχίονες!F81+Βραχίονες!G81)*'Γενικά Δεδομένα'!$I$11,2),"")</f>
        <v/>
      </c>
      <c r="M81" s="14"/>
    </row>
    <row r="82" spans="2:13" ht="30" customHeight="1" x14ac:dyDescent="0.3">
      <c r="B82" s="13" t="str">
        <f>IF('Συμβατικά ΦΣ'!B82&lt;&gt;"",'Συμβατικά ΦΣ'!B82,"")</f>
        <v/>
      </c>
      <c r="C82" s="1" t="str">
        <f>IF(B82&lt;&gt;"",'Νέα ΦΣ'!C82,"")</f>
        <v/>
      </c>
      <c r="D82" s="1" t="str">
        <f>IF(B82&lt;&gt;"",Βραχίονες!D82,"")</f>
        <v/>
      </c>
      <c r="E82" s="3" t="str">
        <f>IF(B82&lt;&gt;"",ROUND('Συμβατικά ΦΣ'!H82*'Συμβατικά ΦΣ'!J82,2),"")</f>
        <v/>
      </c>
      <c r="F82" s="3" t="str">
        <f>IF(B82&lt;&gt;"",ROUND('Νέα ΦΣ'!I82*'Νέα ΦΣ'!M82,2),"")</f>
        <v/>
      </c>
      <c r="G82" s="3" t="str">
        <f>IF(B82&lt;&gt;"",ROUND('Συμβατικά ΦΣ'!L82*'Συμβατικά ΦΣ'!J82*'Γενικά Δεδομένα'!$I$6*365/1000,2),"")</f>
        <v/>
      </c>
      <c r="H82" s="3" t="str">
        <f>IF(B82&lt;&gt;"",IF('Νέα ΦΣ'!O82="ΝΑΙ",ROUND(0.85*F82*'Γενικά Δεδομένα'!$I$6*365/1000,2),ROUND(F82*'Γενικά Δεδομένα'!$I$6*365/1000,2)),"")</f>
        <v/>
      </c>
      <c r="I82" s="2" t="str">
        <f>IF(B82&lt;&gt;"",ROUND('Συμβατικά ΦΣ'!H82*'Γενικά Δεδομένα'!$I$9,2),"")</f>
        <v/>
      </c>
      <c r="J82" s="3" t="str">
        <f>IF(B82&lt;&gt;"",ROUND(('Νέα ΦΣ'!I82+'Νέα ΦΣ'!J82)*'Νέα ΦΣ'!N82,2),"")</f>
        <v/>
      </c>
      <c r="K82" s="3" t="str">
        <f>IF(B82&lt;&gt;"",ROUND(Βραχίονες!F82*'Γενικά Δεδομένα'!$I$10,2),"")</f>
        <v/>
      </c>
      <c r="L82" s="3" t="str">
        <f>IF(B82&lt;&gt;"",ROUND((Βραχίονες!F82+Βραχίονες!G82)*'Γενικά Δεδομένα'!$I$11,2),"")</f>
        <v/>
      </c>
      <c r="M82" s="14"/>
    </row>
    <row r="83" spans="2:13" ht="30" customHeight="1" x14ac:dyDescent="0.3">
      <c r="B83" s="13" t="str">
        <f>IF('Συμβατικά ΦΣ'!B83&lt;&gt;"",'Συμβατικά ΦΣ'!B83,"")</f>
        <v/>
      </c>
      <c r="C83" s="1" t="str">
        <f>IF(B83&lt;&gt;"",'Νέα ΦΣ'!C83,"")</f>
        <v/>
      </c>
      <c r="D83" s="1" t="str">
        <f>IF(B83&lt;&gt;"",Βραχίονες!D83,"")</f>
        <v/>
      </c>
      <c r="E83" s="3" t="str">
        <f>IF(B83&lt;&gt;"",ROUND('Συμβατικά ΦΣ'!H83*'Συμβατικά ΦΣ'!J83,2),"")</f>
        <v/>
      </c>
      <c r="F83" s="3" t="str">
        <f>IF(B83&lt;&gt;"",ROUND('Νέα ΦΣ'!I83*'Νέα ΦΣ'!M83,2),"")</f>
        <v/>
      </c>
      <c r="G83" s="3" t="str">
        <f>IF(B83&lt;&gt;"",ROUND('Συμβατικά ΦΣ'!L83*'Συμβατικά ΦΣ'!J83*'Γενικά Δεδομένα'!$I$6*365/1000,2),"")</f>
        <v/>
      </c>
      <c r="H83" s="3" t="str">
        <f>IF(B83&lt;&gt;"",IF('Νέα ΦΣ'!O83="ΝΑΙ",ROUND(0.85*F83*'Γενικά Δεδομένα'!$I$6*365/1000,2),ROUND(F83*'Γενικά Δεδομένα'!$I$6*365/1000,2)),"")</f>
        <v/>
      </c>
      <c r="I83" s="2" t="str">
        <f>IF(B83&lt;&gt;"",ROUND('Συμβατικά ΦΣ'!H83*'Γενικά Δεδομένα'!$I$9,2),"")</f>
        <v/>
      </c>
      <c r="J83" s="3" t="str">
        <f>IF(B83&lt;&gt;"",ROUND(('Νέα ΦΣ'!I83+'Νέα ΦΣ'!J83)*'Νέα ΦΣ'!N83,2),"")</f>
        <v/>
      </c>
      <c r="K83" s="3" t="str">
        <f>IF(B83&lt;&gt;"",ROUND(Βραχίονες!F83*'Γενικά Δεδομένα'!$I$10,2),"")</f>
        <v/>
      </c>
      <c r="L83" s="3" t="str">
        <f>IF(B83&lt;&gt;"",ROUND((Βραχίονες!F83+Βραχίονες!G83)*'Γενικά Δεδομένα'!$I$11,2),"")</f>
        <v/>
      </c>
      <c r="M83" s="14"/>
    </row>
    <row r="84" spans="2:13" ht="30" customHeight="1" x14ac:dyDescent="0.3">
      <c r="B84" s="13" t="str">
        <f>IF('Συμβατικά ΦΣ'!B84&lt;&gt;"",'Συμβατικά ΦΣ'!B84,"")</f>
        <v/>
      </c>
      <c r="C84" s="1" t="str">
        <f>IF(B84&lt;&gt;"",'Νέα ΦΣ'!C84,"")</f>
        <v/>
      </c>
      <c r="D84" s="1" t="str">
        <f>IF(B84&lt;&gt;"",Βραχίονες!D84,"")</f>
        <v/>
      </c>
      <c r="E84" s="3" t="str">
        <f>IF(B84&lt;&gt;"",ROUND('Συμβατικά ΦΣ'!H84*'Συμβατικά ΦΣ'!J84,2),"")</f>
        <v/>
      </c>
      <c r="F84" s="3" t="str">
        <f>IF(B84&lt;&gt;"",ROUND('Νέα ΦΣ'!I84*'Νέα ΦΣ'!M84,2),"")</f>
        <v/>
      </c>
      <c r="G84" s="3" t="str">
        <f>IF(B84&lt;&gt;"",ROUND('Συμβατικά ΦΣ'!L84*'Συμβατικά ΦΣ'!J84*'Γενικά Δεδομένα'!$I$6*365/1000,2),"")</f>
        <v/>
      </c>
      <c r="H84" s="3" t="str">
        <f>IF(B84&lt;&gt;"",IF('Νέα ΦΣ'!O84="ΝΑΙ",ROUND(0.85*F84*'Γενικά Δεδομένα'!$I$6*365/1000,2),ROUND(F84*'Γενικά Δεδομένα'!$I$6*365/1000,2)),"")</f>
        <v/>
      </c>
      <c r="I84" s="2" t="str">
        <f>IF(B84&lt;&gt;"",ROUND('Συμβατικά ΦΣ'!H84*'Γενικά Δεδομένα'!$I$9,2),"")</f>
        <v/>
      </c>
      <c r="J84" s="3" t="str">
        <f>IF(B84&lt;&gt;"",ROUND(('Νέα ΦΣ'!I84+'Νέα ΦΣ'!J84)*'Νέα ΦΣ'!N84,2),"")</f>
        <v/>
      </c>
      <c r="K84" s="3" t="str">
        <f>IF(B84&lt;&gt;"",ROUND(Βραχίονες!F84*'Γενικά Δεδομένα'!$I$10,2),"")</f>
        <v/>
      </c>
      <c r="L84" s="3" t="str">
        <f>IF(B84&lt;&gt;"",ROUND((Βραχίονες!F84+Βραχίονες!G84)*'Γενικά Δεδομένα'!$I$11,2),"")</f>
        <v/>
      </c>
      <c r="M84" s="14"/>
    </row>
    <row r="85" spans="2:13" ht="30" customHeight="1" x14ac:dyDescent="0.3">
      <c r="B85" s="13" t="str">
        <f>IF('Συμβατικά ΦΣ'!B85&lt;&gt;"",'Συμβατικά ΦΣ'!B85,"")</f>
        <v/>
      </c>
      <c r="C85" s="1" t="str">
        <f>IF(B85&lt;&gt;"",'Νέα ΦΣ'!C85,"")</f>
        <v/>
      </c>
      <c r="D85" s="1" t="str">
        <f>IF(B85&lt;&gt;"",Βραχίονες!D85,"")</f>
        <v/>
      </c>
      <c r="E85" s="3" t="str">
        <f>IF(B85&lt;&gt;"",ROUND('Συμβατικά ΦΣ'!H85*'Συμβατικά ΦΣ'!J85,2),"")</f>
        <v/>
      </c>
      <c r="F85" s="3" t="str">
        <f>IF(B85&lt;&gt;"",ROUND('Νέα ΦΣ'!I85*'Νέα ΦΣ'!M85,2),"")</f>
        <v/>
      </c>
      <c r="G85" s="3" t="str">
        <f>IF(B85&lt;&gt;"",ROUND('Συμβατικά ΦΣ'!L85*'Συμβατικά ΦΣ'!J85*'Γενικά Δεδομένα'!$I$6*365/1000,2),"")</f>
        <v/>
      </c>
      <c r="H85" s="3" t="str">
        <f>IF(B85&lt;&gt;"",IF('Νέα ΦΣ'!O85="ΝΑΙ",ROUND(0.85*F85*'Γενικά Δεδομένα'!$I$6*365/1000,2),ROUND(F85*'Γενικά Δεδομένα'!$I$6*365/1000,2)),"")</f>
        <v/>
      </c>
      <c r="I85" s="2" t="str">
        <f>IF(B85&lt;&gt;"",ROUND('Συμβατικά ΦΣ'!H85*'Γενικά Δεδομένα'!$I$9,2),"")</f>
        <v/>
      </c>
      <c r="J85" s="3" t="str">
        <f>IF(B85&lt;&gt;"",ROUND(('Νέα ΦΣ'!I85+'Νέα ΦΣ'!J85)*'Νέα ΦΣ'!N85,2),"")</f>
        <v/>
      </c>
      <c r="K85" s="3" t="str">
        <f>IF(B85&lt;&gt;"",ROUND(Βραχίονες!F85*'Γενικά Δεδομένα'!$I$10,2),"")</f>
        <v/>
      </c>
      <c r="L85" s="3" t="str">
        <f>IF(B85&lt;&gt;"",ROUND((Βραχίονες!F85+Βραχίονες!G85)*'Γενικά Δεδομένα'!$I$11,2),"")</f>
        <v/>
      </c>
      <c r="M85" s="14"/>
    </row>
    <row r="86" spans="2:13" ht="30" customHeight="1" x14ac:dyDescent="0.3">
      <c r="B86" s="13" t="str">
        <f>IF('Συμβατικά ΦΣ'!B86&lt;&gt;"",'Συμβατικά ΦΣ'!B86,"")</f>
        <v/>
      </c>
      <c r="C86" s="1" t="str">
        <f>IF(B86&lt;&gt;"",'Νέα ΦΣ'!C86,"")</f>
        <v/>
      </c>
      <c r="D86" s="1" t="str">
        <f>IF(B86&lt;&gt;"",Βραχίονες!D86,"")</f>
        <v/>
      </c>
      <c r="E86" s="3" t="str">
        <f>IF(B86&lt;&gt;"",ROUND('Συμβατικά ΦΣ'!H86*'Συμβατικά ΦΣ'!J86,2),"")</f>
        <v/>
      </c>
      <c r="F86" s="3" t="str">
        <f>IF(B86&lt;&gt;"",ROUND('Νέα ΦΣ'!I86*'Νέα ΦΣ'!M86,2),"")</f>
        <v/>
      </c>
      <c r="G86" s="3" t="str">
        <f>IF(B86&lt;&gt;"",ROUND('Συμβατικά ΦΣ'!L86*'Συμβατικά ΦΣ'!J86*'Γενικά Δεδομένα'!$I$6*365/1000,2),"")</f>
        <v/>
      </c>
      <c r="H86" s="3" t="str">
        <f>IF(B86&lt;&gt;"",IF('Νέα ΦΣ'!O86="ΝΑΙ",ROUND(0.85*F86*'Γενικά Δεδομένα'!$I$6*365/1000,2),ROUND(F86*'Γενικά Δεδομένα'!$I$6*365/1000,2)),"")</f>
        <v/>
      </c>
      <c r="I86" s="2" t="str">
        <f>IF(B86&lt;&gt;"",ROUND('Συμβατικά ΦΣ'!H86*'Γενικά Δεδομένα'!$I$9,2),"")</f>
        <v/>
      </c>
      <c r="J86" s="3" t="str">
        <f>IF(B86&lt;&gt;"",ROUND(('Νέα ΦΣ'!I86+'Νέα ΦΣ'!J86)*'Νέα ΦΣ'!N86,2),"")</f>
        <v/>
      </c>
      <c r="K86" s="3" t="str">
        <f>IF(B86&lt;&gt;"",ROUND(Βραχίονες!F86*'Γενικά Δεδομένα'!$I$10,2),"")</f>
        <v/>
      </c>
      <c r="L86" s="3" t="str">
        <f>IF(B86&lt;&gt;"",ROUND((Βραχίονες!F86+Βραχίονες!G86)*'Γενικά Δεδομένα'!$I$11,2),"")</f>
        <v/>
      </c>
      <c r="M86" s="14"/>
    </row>
    <row r="87" spans="2:13" ht="30" customHeight="1" x14ac:dyDescent="0.3">
      <c r="B87" s="13" t="str">
        <f>IF('Συμβατικά ΦΣ'!B87&lt;&gt;"",'Συμβατικά ΦΣ'!B87,"")</f>
        <v/>
      </c>
      <c r="C87" s="1" t="str">
        <f>IF(B87&lt;&gt;"",'Νέα ΦΣ'!C87,"")</f>
        <v/>
      </c>
      <c r="D87" s="1" t="str">
        <f>IF(B87&lt;&gt;"",Βραχίονες!D87,"")</f>
        <v/>
      </c>
      <c r="E87" s="3" t="str">
        <f>IF(B87&lt;&gt;"",ROUND('Συμβατικά ΦΣ'!H87*'Συμβατικά ΦΣ'!J87,2),"")</f>
        <v/>
      </c>
      <c r="F87" s="3" t="str">
        <f>IF(B87&lt;&gt;"",ROUND('Νέα ΦΣ'!I87*'Νέα ΦΣ'!M87,2),"")</f>
        <v/>
      </c>
      <c r="G87" s="3" t="str">
        <f>IF(B87&lt;&gt;"",ROUND('Συμβατικά ΦΣ'!L87*'Συμβατικά ΦΣ'!J87*'Γενικά Δεδομένα'!$I$6*365/1000,2),"")</f>
        <v/>
      </c>
      <c r="H87" s="3" t="str">
        <f>IF(B87&lt;&gt;"",IF('Νέα ΦΣ'!O87="ΝΑΙ",ROUND(0.85*F87*'Γενικά Δεδομένα'!$I$6*365/1000,2),ROUND(F87*'Γενικά Δεδομένα'!$I$6*365/1000,2)),"")</f>
        <v/>
      </c>
      <c r="I87" s="2" t="str">
        <f>IF(B87&lt;&gt;"",ROUND('Συμβατικά ΦΣ'!H87*'Γενικά Δεδομένα'!$I$9,2),"")</f>
        <v/>
      </c>
      <c r="J87" s="3" t="str">
        <f>IF(B87&lt;&gt;"",ROUND(('Νέα ΦΣ'!I87+'Νέα ΦΣ'!J87)*'Νέα ΦΣ'!N87,2),"")</f>
        <v/>
      </c>
      <c r="K87" s="3" t="str">
        <f>IF(B87&lt;&gt;"",ROUND(Βραχίονες!F87*'Γενικά Δεδομένα'!$I$10,2),"")</f>
        <v/>
      </c>
      <c r="L87" s="3" t="str">
        <f>IF(B87&lt;&gt;"",ROUND((Βραχίονες!F87+Βραχίονες!G87)*'Γενικά Δεδομένα'!$I$11,2),"")</f>
        <v/>
      </c>
      <c r="M87" s="14"/>
    </row>
    <row r="88" spans="2:13" ht="30" customHeight="1" x14ac:dyDescent="0.3">
      <c r="B88" s="13" t="str">
        <f>IF('Συμβατικά ΦΣ'!B88&lt;&gt;"",'Συμβατικά ΦΣ'!B88,"")</f>
        <v/>
      </c>
      <c r="C88" s="1" t="str">
        <f>IF(B88&lt;&gt;"",'Νέα ΦΣ'!C88,"")</f>
        <v/>
      </c>
      <c r="D88" s="1" t="str">
        <f>IF(B88&lt;&gt;"",Βραχίονες!D88,"")</f>
        <v/>
      </c>
      <c r="E88" s="3" t="str">
        <f>IF(B88&lt;&gt;"",ROUND('Συμβατικά ΦΣ'!H88*'Συμβατικά ΦΣ'!J88,2),"")</f>
        <v/>
      </c>
      <c r="F88" s="3" t="str">
        <f>IF(B88&lt;&gt;"",ROUND('Νέα ΦΣ'!I88*'Νέα ΦΣ'!M88,2),"")</f>
        <v/>
      </c>
      <c r="G88" s="3" t="str">
        <f>IF(B88&lt;&gt;"",ROUND('Συμβατικά ΦΣ'!L88*'Συμβατικά ΦΣ'!J88*'Γενικά Δεδομένα'!$I$6*365/1000,2),"")</f>
        <v/>
      </c>
      <c r="H88" s="3" t="str">
        <f>IF(B88&lt;&gt;"",IF('Νέα ΦΣ'!O88="ΝΑΙ",ROUND(0.85*F88*'Γενικά Δεδομένα'!$I$6*365/1000,2),ROUND(F88*'Γενικά Δεδομένα'!$I$6*365/1000,2)),"")</f>
        <v/>
      </c>
      <c r="I88" s="2" t="str">
        <f>IF(B88&lt;&gt;"",ROUND('Συμβατικά ΦΣ'!H88*'Γενικά Δεδομένα'!$I$9,2),"")</f>
        <v/>
      </c>
      <c r="J88" s="3" t="str">
        <f>IF(B88&lt;&gt;"",ROUND(('Νέα ΦΣ'!I88+'Νέα ΦΣ'!J88)*'Νέα ΦΣ'!N88,2),"")</f>
        <v/>
      </c>
      <c r="K88" s="3" t="str">
        <f>IF(B88&lt;&gt;"",ROUND(Βραχίονες!F88*'Γενικά Δεδομένα'!$I$10,2),"")</f>
        <v/>
      </c>
      <c r="L88" s="3" t="str">
        <f>IF(B88&lt;&gt;"",ROUND((Βραχίονες!F88+Βραχίονες!G88)*'Γενικά Δεδομένα'!$I$11,2),"")</f>
        <v/>
      </c>
      <c r="M88" s="14"/>
    </row>
    <row r="89" spans="2:13" ht="30" customHeight="1" x14ac:dyDescent="0.3">
      <c r="B89" s="13" t="str">
        <f>IF('Συμβατικά ΦΣ'!B89&lt;&gt;"",'Συμβατικά ΦΣ'!B89,"")</f>
        <v/>
      </c>
      <c r="C89" s="1" t="str">
        <f>IF(B89&lt;&gt;"",'Νέα ΦΣ'!C89,"")</f>
        <v/>
      </c>
      <c r="D89" s="1" t="str">
        <f>IF(B89&lt;&gt;"",Βραχίονες!D89,"")</f>
        <v/>
      </c>
      <c r="E89" s="3" t="str">
        <f>IF(B89&lt;&gt;"",ROUND('Συμβατικά ΦΣ'!H89*'Συμβατικά ΦΣ'!J89,2),"")</f>
        <v/>
      </c>
      <c r="F89" s="3" t="str">
        <f>IF(B89&lt;&gt;"",ROUND('Νέα ΦΣ'!I89*'Νέα ΦΣ'!M89,2),"")</f>
        <v/>
      </c>
      <c r="G89" s="3" t="str">
        <f>IF(B89&lt;&gt;"",ROUND('Συμβατικά ΦΣ'!L89*'Συμβατικά ΦΣ'!J89*'Γενικά Δεδομένα'!$I$6*365/1000,2),"")</f>
        <v/>
      </c>
      <c r="H89" s="3" t="str">
        <f>IF(B89&lt;&gt;"",IF('Νέα ΦΣ'!O89="ΝΑΙ",ROUND(0.85*F89*'Γενικά Δεδομένα'!$I$6*365/1000,2),ROUND(F89*'Γενικά Δεδομένα'!$I$6*365/1000,2)),"")</f>
        <v/>
      </c>
      <c r="I89" s="2" t="str">
        <f>IF(B89&lt;&gt;"",ROUND('Συμβατικά ΦΣ'!H89*'Γενικά Δεδομένα'!$I$9,2),"")</f>
        <v/>
      </c>
      <c r="J89" s="3" t="str">
        <f>IF(B89&lt;&gt;"",ROUND(('Νέα ΦΣ'!I89+'Νέα ΦΣ'!J89)*'Νέα ΦΣ'!N89,2),"")</f>
        <v/>
      </c>
      <c r="K89" s="3" t="str">
        <f>IF(B89&lt;&gt;"",ROUND(Βραχίονες!F89*'Γενικά Δεδομένα'!$I$10,2),"")</f>
        <v/>
      </c>
      <c r="L89" s="3" t="str">
        <f>IF(B89&lt;&gt;"",ROUND((Βραχίονες!F89+Βραχίονες!G89)*'Γενικά Δεδομένα'!$I$11,2),"")</f>
        <v/>
      </c>
      <c r="M89" s="14"/>
    </row>
    <row r="90" spans="2:13" ht="30" customHeight="1" x14ac:dyDescent="0.3">
      <c r="B90" s="13" t="str">
        <f>IF('Συμβατικά ΦΣ'!B90&lt;&gt;"",'Συμβατικά ΦΣ'!B90,"")</f>
        <v/>
      </c>
      <c r="C90" s="1" t="str">
        <f>IF(B90&lt;&gt;"",'Νέα ΦΣ'!C90,"")</f>
        <v/>
      </c>
      <c r="D90" s="1" t="str">
        <f>IF(B90&lt;&gt;"",Βραχίονες!D90,"")</f>
        <v/>
      </c>
      <c r="E90" s="3" t="str">
        <f>IF(B90&lt;&gt;"",ROUND('Συμβατικά ΦΣ'!H90*'Συμβατικά ΦΣ'!J90,2),"")</f>
        <v/>
      </c>
      <c r="F90" s="3" t="str">
        <f>IF(B90&lt;&gt;"",ROUND('Νέα ΦΣ'!I90*'Νέα ΦΣ'!M90,2),"")</f>
        <v/>
      </c>
      <c r="G90" s="3" t="str">
        <f>IF(B90&lt;&gt;"",ROUND('Συμβατικά ΦΣ'!L90*'Συμβατικά ΦΣ'!J90*'Γενικά Δεδομένα'!$I$6*365/1000,2),"")</f>
        <v/>
      </c>
      <c r="H90" s="3" t="str">
        <f>IF(B90&lt;&gt;"",IF('Νέα ΦΣ'!O90="ΝΑΙ",ROUND(0.85*F90*'Γενικά Δεδομένα'!$I$6*365/1000,2),ROUND(F90*'Γενικά Δεδομένα'!$I$6*365/1000,2)),"")</f>
        <v/>
      </c>
      <c r="I90" s="2" t="str">
        <f>IF(B90&lt;&gt;"",ROUND('Συμβατικά ΦΣ'!H90*'Γενικά Δεδομένα'!$I$9,2),"")</f>
        <v/>
      </c>
      <c r="J90" s="3" t="str">
        <f>IF(B90&lt;&gt;"",ROUND(('Νέα ΦΣ'!I90+'Νέα ΦΣ'!J90)*'Νέα ΦΣ'!N90,2),"")</f>
        <v/>
      </c>
      <c r="K90" s="3" t="str">
        <f>IF(B90&lt;&gt;"",ROUND(Βραχίονες!F90*'Γενικά Δεδομένα'!$I$10,2),"")</f>
        <v/>
      </c>
      <c r="L90" s="3" t="str">
        <f>IF(B90&lt;&gt;"",ROUND((Βραχίονες!F90+Βραχίονες!G90)*'Γενικά Δεδομένα'!$I$11,2),"")</f>
        <v/>
      </c>
      <c r="M90" s="14"/>
    </row>
    <row r="91" spans="2:13" ht="30" customHeight="1" x14ac:dyDescent="0.3">
      <c r="B91" s="13" t="str">
        <f>IF('Συμβατικά ΦΣ'!B91&lt;&gt;"",'Συμβατικά ΦΣ'!B91,"")</f>
        <v/>
      </c>
      <c r="C91" s="1" t="str">
        <f>IF(B91&lt;&gt;"",'Νέα ΦΣ'!C91,"")</f>
        <v/>
      </c>
      <c r="D91" s="1" t="str">
        <f>IF(B91&lt;&gt;"",Βραχίονες!D91,"")</f>
        <v/>
      </c>
      <c r="E91" s="3" t="str">
        <f>IF(B91&lt;&gt;"",ROUND('Συμβατικά ΦΣ'!H91*'Συμβατικά ΦΣ'!J91,2),"")</f>
        <v/>
      </c>
      <c r="F91" s="3" t="str">
        <f>IF(B91&lt;&gt;"",ROUND('Νέα ΦΣ'!I91*'Νέα ΦΣ'!M91,2),"")</f>
        <v/>
      </c>
      <c r="G91" s="3" t="str">
        <f>IF(B91&lt;&gt;"",ROUND('Συμβατικά ΦΣ'!L91*'Συμβατικά ΦΣ'!J91*'Γενικά Δεδομένα'!$I$6*365/1000,2),"")</f>
        <v/>
      </c>
      <c r="H91" s="3" t="str">
        <f>IF(B91&lt;&gt;"",IF('Νέα ΦΣ'!O91="ΝΑΙ",ROUND(0.85*F91*'Γενικά Δεδομένα'!$I$6*365/1000,2),ROUND(F91*'Γενικά Δεδομένα'!$I$6*365/1000,2)),"")</f>
        <v/>
      </c>
      <c r="I91" s="2" t="str">
        <f>IF(B91&lt;&gt;"",ROUND('Συμβατικά ΦΣ'!H91*'Γενικά Δεδομένα'!$I$9,2),"")</f>
        <v/>
      </c>
      <c r="J91" s="3" t="str">
        <f>IF(B91&lt;&gt;"",ROUND(('Νέα ΦΣ'!I91+'Νέα ΦΣ'!J91)*'Νέα ΦΣ'!N91,2),"")</f>
        <v/>
      </c>
      <c r="K91" s="3" t="str">
        <f>IF(B91&lt;&gt;"",ROUND(Βραχίονες!F91*'Γενικά Δεδομένα'!$I$10,2),"")</f>
        <v/>
      </c>
      <c r="L91" s="3" t="str">
        <f>IF(B91&lt;&gt;"",ROUND((Βραχίονες!F91+Βραχίονες!G91)*'Γενικά Δεδομένα'!$I$11,2),"")</f>
        <v/>
      </c>
      <c r="M91" s="14"/>
    </row>
    <row r="92" spans="2:13" ht="30" customHeight="1" x14ac:dyDescent="0.3">
      <c r="B92" s="13" t="str">
        <f>IF('Συμβατικά ΦΣ'!B92&lt;&gt;"",'Συμβατικά ΦΣ'!B92,"")</f>
        <v/>
      </c>
      <c r="C92" s="1" t="str">
        <f>IF(B92&lt;&gt;"",'Νέα ΦΣ'!C92,"")</f>
        <v/>
      </c>
      <c r="D92" s="1" t="str">
        <f>IF(B92&lt;&gt;"",Βραχίονες!D92,"")</f>
        <v/>
      </c>
      <c r="E92" s="3" t="str">
        <f>IF(B92&lt;&gt;"",ROUND('Συμβατικά ΦΣ'!H92*'Συμβατικά ΦΣ'!J92,2),"")</f>
        <v/>
      </c>
      <c r="F92" s="3" t="str">
        <f>IF(B92&lt;&gt;"",ROUND('Νέα ΦΣ'!I92*'Νέα ΦΣ'!M92,2),"")</f>
        <v/>
      </c>
      <c r="G92" s="3" t="str">
        <f>IF(B92&lt;&gt;"",ROUND('Συμβατικά ΦΣ'!L92*'Συμβατικά ΦΣ'!J92*'Γενικά Δεδομένα'!$I$6*365/1000,2),"")</f>
        <v/>
      </c>
      <c r="H92" s="3" t="str">
        <f>IF(B92&lt;&gt;"",IF('Νέα ΦΣ'!O92="ΝΑΙ",ROUND(0.85*F92*'Γενικά Δεδομένα'!$I$6*365/1000,2),ROUND(F92*'Γενικά Δεδομένα'!$I$6*365/1000,2)),"")</f>
        <v/>
      </c>
      <c r="I92" s="2" t="str">
        <f>IF(B92&lt;&gt;"",ROUND('Συμβατικά ΦΣ'!H92*'Γενικά Δεδομένα'!$I$9,2),"")</f>
        <v/>
      </c>
      <c r="J92" s="3" t="str">
        <f>IF(B92&lt;&gt;"",ROUND(('Νέα ΦΣ'!I92+'Νέα ΦΣ'!J92)*'Νέα ΦΣ'!N92,2),"")</f>
        <v/>
      </c>
      <c r="K92" s="3" t="str">
        <f>IF(B92&lt;&gt;"",ROUND(Βραχίονες!F92*'Γενικά Δεδομένα'!$I$10,2),"")</f>
        <v/>
      </c>
      <c r="L92" s="3" t="str">
        <f>IF(B92&lt;&gt;"",ROUND((Βραχίονες!F92+Βραχίονες!G92)*'Γενικά Δεδομένα'!$I$11,2),"")</f>
        <v/>
      </c>
      <c r="M92" s="14"/>
    </row>
    <row r="93" spans="2:13" ht="30" customHeight="1" x14ac:dyDescent="0.3">
      <c r="B93" s="13" t="str">
        <f>IF('Συμβατικά ΦΣ'!B93&lt;&gt;"",'Συμβατικά ΦΣ'!B93,"")</f>
        <v/>
      </c>
      <c r="C93" s="1" t="str">
        <f>IF(B93&lt;&gt;"",'Νέα ΦΣ'!C93,"")</f>
        <v/>
      </c>
      <c r="D93" s="1" t="str">
        <f>IF(B93&lt;&gt;"",Βραχίονες!D93,"")</f>
        <v/>
      </c>
      <c r="E93" s="3" t="str">
        <f>IF(B93&lt;&gt;"",ROUND('Συμβατικά ΦΣ'!H93*'Συμβατικά ΦΣ'!J93,2),"")</f>
        <v/>
      </c>
      <c r="F93" s="3" t="str">
        <f>IF(B93&lt;&gt;"",ROUND('Νέα ΦΣ'!I93*'Νέα ΦΣ'!M93,2),"")</f>
        <v/>
      </c>
      <c r="G93" s="3" t="str">
        <f>IF(B93&lt;&gt;"",ROUND('Συμβατικά ΦΣ'!L93*'Συμβατικά ΦΣ'!J93*'Γενικά Δεδομένα'!$I$6*365/1000,2),"")</f>
        <v/>
      </c>
      <c r="H93" s="3" t="str">
        <f>IF(B93&lt;&gt;"",IF('Νέα ΦΣ'!O93="ΝΑΙ",ROUND(0.85*F93*'Γενικά Δεδομένα'!$I$6*365/1000,2),ROUND(F93*'Γενικά Δεδομένα'!$I$6*365/1000,2)),"")</f>
        <v/>
      </c>
      <c r="I93" s="2" t="str">
        <f>IF(B93&lt;&gt;"",ROUND('Συμβατικά ΦΣ'!H93*'Γενικά Δεδομένα'!$I$9,2),"")</f>
        <v/>
      </c>
      <c r="J93" s="3" t="str">
        <f>IF(B93&lt;&gt;"",ROUND(('Νέα ΦΣ'!I93+'Νέα ΦΣ'!J93)*'Νέα ΦΣ'!N93,2),"")</f>
        <v/>
      </c>
      <c r="K93" s="3" t="str">
        <f>IF(B93&lt;&gt;"",ROUND(Βραχίονες!F93*'Γενικά Δεδομένα'!$I$10,2),"")</f>
        <v/>
      </c>
      <c r="L93" s="3" t="str">
        <f>IF(B93&lt;&gt;"",ROUND((Βραχίονες!F93+Βραχίονες!G93)*'Γενικά Δεδομένα'!$I$11,2),"")</f>
        <v/>
      </c>
      <c r="M93" s="14"/>
    </row>
    <row r="94" spans="2:13" ht="30" customHeight="1" x14ac:dyDescent="0.3">
      <c r="B94" s="13" t="str">
        <f>IF('Συμβατικά ΦΣ'!B94&lt;&gt;"",'Συμβατικά ΦΣ'!B94,"")</f>
        <v/>
      </c>
      <c r="C94" s="1" t="str">
        <f>IF(B94&lt;&gt;"",'Νέα ΦΣ'!C94,"")</f>
        <v/>
      </c>
      <c r="D94" s="1" t="str">
        <f>IF(B94&lt;&gt;"",Βραχίονες!D94,"")</f>
        <v/>
      </c>
      <c r="E94" s="3" t="str">
        <f>IF(B94&lt;&gt;"",ROUND('Συμβατικά ΦΣ'!H94*'Συμβατικά ΦΣ'!J94,2),"")</f>
        <v/>
      </c>
      <c r="F94" s="3" t="str">
        <f>IF(B94&lt;&gt;"",ROUND('Νέα ΦΣ'!I94*'Νέα ΦΣ'!M94,2),"")</f>
        <v/>
      </c>
      <c r="G94" s="3" t="str">
        <f>IF(B94&lt;&gt;"",ROUND('Συμβατικά ΦΣ'!L94*'Συμβατικά ΦΣ'!J94*'Γενικά Δεδομένα'!$I$6*365/1000,2),"")</f>
        <v/>
      </c>
      <c r="H94" s="3" t="str">
        <f>IF(B94&lt;&gt;"",IF('Νέα ΦΣ'!O94="ΝΑΙ",ROUND(0.85*F94*'Γενικά Δεδομένα'!$I$6*365/1000,2),ROUND(F94*'Γενικά Δεδομένα'!$I$6*365/1000,2)),"")</f>
        <v/>
      </c>
      <c r="I94" s="2" t="str">
        <f>IF(B94&lt;&gt;"",ROUND('Συμβατικά ΦΣ'!H94*'Γενικά Δεδομένα'!$I$9,2),"")</f>
        <v/>
      </c>
      <c r="J94" s="3" t="str">
        <f>IF(B94&lt;&gt;"",ROUND(('Νέα ΦΣ'!I94+'Νέα ΦΣ'!J94)*'Νέα ΦΣ'!N94,2),"")</f>
        <v/>
      </c>
      <c r="K94" s="3" t="str">
        <f>IF(B94&lt;&gt;"",ROUND(Βραχίονες!F94*'Γενικά Δεδομένα'!$I$10,2),"")</f>
        <v/>
      </c>
      <c r="L94" s="3" t="str">
        <f>IF(B94&lt;&gt;"",ROUND((Βραχίονες!F94+Βραχίονες!G94)*'Γενικά Δεδομένα'!$I$11,2),"")</f>
        <v/>
      </c>
      <c r="M94" s="14"/>
    </row>
    <row r="95" spans="2:13" ht="30" customHeight="1" x14ac:dyDescent="0.3">
      <c r="B95" s="13" t="str">
        <f>IF('Συμβατικά ΦΣ'!B95&lt;&gt;"",'Συμβατικά ΦΣ'!B95,"")</f>
        <v/>
      </c>
      <c r="C95" s="1" t="str">
        <f>IF(B95&lt;&gt;"",'Νέα ΦΣ'!C95,"")</f>
        <v/>
      </c>
      <c r="D95" s="1" t="str">
        <f>IF(B95&lt;&gt;"",Βραχίονες!D95,"")</f>
        <v/>
      </c>
      <c r="E95" s="3" t="str">
        <f>IF(B95&lt;&gt;"",ROUND('Συμβατικά ΦΣ'!H95*'Συμβατικά ΦΣ'!J95,2),"")</f>
        <v/>
      </c>
      <c r="F95" s="3" t="str">
        <f>IF(B95&lt;&gt;"",ROUND('Νέα ΦΣ'!I95*'Νέα ΦΣ'!M95,2),"")</f>
        <v/>
      </c>
      <c r="G95" s="3" t="str">
        <f>IF(B95&lt;&gt;"",ROUND('Συμβατικά ΦΣ'!L95*'Συμβατικά ΦΣ'!J95*'Γενικά Δεδομένα'!$I$6*365/1000,2),"")</f>
        <v/>
      </c>
      <c r="H95" s="3" t="str">
        <f>IF(B95&lt;&gt;"",IF('Νέα ΦΣ'!O95="ΝΑΙ",ROUND(0.85*F95*'Γενικά Δεδομένα'!$I$6*365/1000,2),ROUND(F95*'Γενικά Δεδομένα'!$I$6*365/1000,2)),"")</f>
        <v/>
      </c>
      <c r="I95" s="2" t="str">
        <f>IF(B95&lt;&gt;"",ROUND('Συμβατικά ΦΣ'!H95*'Γενικά Δεδομένα'!$I$9,2),"")</f>
        <v/>
      </c>
      <c r="J95" s="3" t="str">
        <f>IF(B95&lt;&gt;"",ROUND(('Νέα ΦΣ'!I95+'Νέα ΦΣ'!J95)*'Νέα ΦΣ'!N95,2),"")</f>
        <v/>
      </c>
      <c r="K95" s="3" t="str">
        <f>IF(B95&lt;&gt;"",ROUND(Βραχίονες!F95*'Γενικά Δεδομένα'!$I$10,2),"")</f>
        <v/>
      </c>
      <c r="L95" s="3" t="str">
        <f>IF(B95&lt;&gt;"",ROUND((Βραχίονες!F95+Βραχίονες!G95)*'Γενικά Δεδομένα'!$I$11,2),"")</f>
        <v/>
      </c>
      <c r="M95" s="14"/>
    </row>
    <row r="96" spans="2:13" ht="30" customHeight="1" x14ac:dyDescent="0.3">
      <c r="B96" s="13" t="str">
        <f>IF('Συμβατικά ΦΣ'!B96&lt;&gt;"",'Συμβατικά ΦΣ'!B96,"")</f>
        <v/>
      </c>
      <c r="C96" s="1" t="str">
        <f>IF(B96&lt;&gt;"",'Νέα ΦΣ'!C96,"")</f>
        <v/>
      </c>
      <c r="D96" s="1" t="str">
        <f>IF(B96&lt;&gt;"",Βραχίονες!D96,"")</f>
        <v/>
      </c>
      <c r="E96" s="3" t="str">
        <f>IF(B96&lt;&gt;"",ROUND('Συμβατικά ΦΣ'!H96*'Συμβατικά ΦΣ'!J96,2),"")</f>
        <v/>
      </c>
      <c r="F96" s="3" t="str">
        <f>IF(B96&lt;&gt;"",ROUND('Νέα ΦΣ'!I96*'Νέα ΦΣ'!M96,2),"")</f>
        <v/>
      </c>
      <c r="G96" s="3" t="str">
        <f>IF(B96&lt;&gt;"",ROUND('Συμβατικά ΦΣ'!L96*'Συμβατικά ΦΣ'!J96*'Γενικά Δεδομένα'!$I$6*365/1000,2),"")</f>
        <v/>
      </c>
      <c r="H96" s="3" t="str">
        <f>IF(B96&lt;&gt;"",IF('Νέα ΦΣ'!O96="ΝΑΙ",ROUND(0.85*F96*'Γενικά Δεδομένα'!$I$6*365/1000,2),ROUND(F96*'Γενικά Δεδομένα'!$I$6*365/1000,2)),"")</f>
        <v/>
      </c>
      <c r="I96" s="2" t="str">
        <f>IF(B96&lt;&gt;"",ROUND('Συμβατικά ΦΣ'!H96*'Γενικά Δεδομένα'!$I$9,2),"")</f>
        <v/>
      </c>
      <c r="J96" s="3" t="str">
        <f>IF(B96&lt;&gt;"",ROUND(('Νέα ΦΣ'!I96+'Νέα ΦΣ'!J96)*'Νέα ΦΣ'!N96,2),"")</f>
        <v/>
      </c>
      <c r="K96" s="3" t="str">
        <f>IF(B96&lt;&gt;"",ROUND(Βραχίονες!F96*'Γενικά Δεδομένα'!$I$10,2),"")</f>
        <v/>
      </c>
      <c r="L96" s="3" t="str">
        <f>IF(B96&lt;&gt;"",ROUND((Βραχίονες!F96+Βραχίονες!G96)*'Γενικά Δεδομένα'!$I$11,2),"")</f>
        <v/>
      </c>
      <c r="M96" s="14"/>
    </row>
    <row r="97" spans="2:13" ht="30" customHeight="1" x14ac:dyDescent="0.3">
      <c r="B97" s="13" t="str">
        <f>IF('Συμβατικά ΦΣ'!B97&lt;&gt;"",'Συμβατικά ΦΣ'!B97,"")</f>
        <v/>
      </c>
      <c r="C97" s="1" t="str">
        <f>IF(B97&lt;&gt;"",'Νέα ΦΣ'!C97,"")</f>
        <v/>
      </c>
      <c r="D97" s="1" t="str">
        <f>IF(B97&lt;&gt;"",Βραχίονες!D97,"")</f>
        <v/>
      </c>
      <c r="E97" s="3" t="str">
        <f>IF(B97&lt;&gt;"",ROUND('Συμβατικά ΦΣ'!H97*'Συμβατικά ΦΣ'!J97,2),"")</f>
        <v/>
      </c>
      <c r="F97" s="3" t="str">
        <f>IF(B97&lt;&gt;"",ROUND('Νέα ΦΣ'!I97*'Νέα ΦΣ'!M97,2),"")</f>
        <v/>
      </c>
      <c r="G97" s="3" t="str">
        <f>IF(B97&lt;&gt;"",ROUND('Συμβατικά ΦΣ'!L97*'Συμβατικά ΦΣ'!J97*'Γενικά Δεδομένα'!$I$6*365/1000,2),"")</f>
        <v/>
      </c>
      <c r="H97" s="3" t="str">
        <f>IF(B97&lt;&gt;"",IF('Νέα ΦΣ'!O97="ΝΑΙ",ROUND(0.85*F97*'Γενικά Δεδομένα'!$I$6*365/1000,2),ROUND(F97*'Γενικά Δεδομένα'!$I$6*365/1000,2)),"")</f>
        <v/>
      </c>
      <c r="I97" s="2" t="str">
        <f>IF(B97&lt;&gt;"",ROUND('Συμβατικά ΦΣ'!H97*'Γενικά Δεδομένα'!$I$9,2),"")</f>
        <v/>
      </c>
      <c r="J97" s="3" t="str">
        <f>IF(B97&lt;&gt;"",ROUND(('Νέα ΦΣ'!I97+'Νέα ΦΣ'!J97)*'Νέα ΦΣ'!N97,2),"")</f>
        <v/>
      </c>
      <c r="K97" s="3" t="str">
        <f>IF(B97&lt;&gt;"",ROUND(Βραχίονες!F97*'Γενικά Δεδομένα'!$I$10,2),"")</f>
        <v/>
      </c>
      <c r="L97" s="3" t="str">
        <f>IF(B97&lt;&gt;"",ROUND((Βραχίονες!F97+Βραχίονες!G97)*'Γενικά Δεδομένα'!$I$11,2),"")</f>
        <v/>
      </c>
      <c r="M97" s="14"/>
    </row>
    <row r="98" spans="2:13" ht="30" customHeight="1" x14ac:dyDescent="0.3">
      <c r="B98" s="13" t="str">
        <f>IF('Συμβατικά ΦΣ'!B98&lt;&gt;"",'Συμβατικά ΦΣ'!B98,"")</f>
        <v/>
      </c>
      <c r="C98" s="1" t="str">
        <f>IF(B98&lt;&gt;"",'Νέα ΦΣ'!C98,"")</f>
        <v/>
      </c>
      <c r="D98" s="1" t="str">
        <f>IF(B98&lt;&gt;"",Βραχίονες!D98,"")</f>
        <v/>
      </c>
      <c r="E98" s="3" t="str">
        <f>IF(B98&lt;&gt;"",ROUND('Συμβατικά ΦΣ'!H98*'Συμβατικά ΦΣ'!J98,2),"")</f>
        <v/>
      </c>
      <c r="F98" s="3" t="str">
        <f>IF(B98&lt;&gt;"",ROUND('Νέα ΦΣ'!I98*'Νέα ΦΣ'!M98,2),"")</f>
        <v/>
      </c>
      <c r="G98" s="3" t="str">
        <f>IF(B98&lt;&gt;"",ROUND('Συμβατικά ΦΣ'!L98*'Συμβατικά ΦΣ'!J98*'Γενικά Δεδομένα'!$I$6*365/1000,2),"")</f>
        <v/>
      </c>
      <c r="H98" s="3" t="str">
        <f>IF(B98&lt;&gt;"",IF('Νέα ΦΣ'!O98="ΝΑΙ",ROUND(0.85*F98*'Γενικά Δεδομένα'!$I$6*365/1000,2),ROUND(F98*'Γενικά Δεδομένα'!$I$6*365/1000,2)),"")</f>
        <v/>
      </c>
      <c r="I98" s="2" t="str">
        <f>IF(B98&lt;&gt;"",ROUND('Συμβατικά ΦΣ'!H98*'Γενικά Δεδομένα'!$I$9,2),"")</f>
        <v/>
      </c>
      <c r="J98" s="3" t="str">
        <f>IF(B98&lt;&gt;"",ROUND(('Νέα ΦΣ'!I98+'Νέα ΦΣ'!J98)*'Νέα ΦΣ'!N98,2),"")</f>
        <v/>
      </c>
      <c r="K98" s="3" t="str">
        <f>IF(B98&lt;&gt;"",ROUND(Βραχίονες!F98*'Γενικά Δεδομένα'!$I$10,2),"")</f>
        <v/>
      </c>
      <c r="L98" s="3" t="str">
        <f>IF(B98&lt;&gt;"",ROUND((Βραχίονες!F98+Βραχίονες!G98)*'Γενικά Δεδομένα'!$I$11,2),"")</f>
        <v/>
      </c>
      <c r="M98" s="14"/>
    </row>
    <row r="99" spans="2:13" ht="30" customHeight="1" x14ac:dyDescent="0.3">
      <c r="B99" s="13" t="str">
        <f>IF('Συμβατικά ΦΣ'!B99&lt;&gt;"",'Συμβατικά ΦΣ'!B99,"")</f>
        <v/>
      </c>
      <c r="C99" s="1" t="str">
        <f>IF(B99&lt;&gt;"",'Νέα ΦΣ'!C99,"")</f>
        <v/>
      </c>
      <c r="D99" s="1" t="str">
        <f>IF(B99&lt;&gt;"",Βραχίονες!D99,"")</f>
        <v/>
      </c>
      <c r="E99" s="3" t="str">
        <f>IF(B99&lt;&gt;"",ROUND('Συμβατικά ΦΣ'!H99*'Συμβατικά ΦΣ'!J99,2),"")</f>
        <v/>
      </c>
      <c r="F99" s="3" t="str">
        <f>IF(B99&lt;&gt;"",ROUND('Νέα ΦΣ'!I99*'Νέα ΦΣ'!M99,2),"")</f>
        <v/>
      </c>
      <c r="G99" s="3" t="str">
        <f>IF(B99&lt;&gt;"",ROUND('Συμβατικά ΦΣ'!L99*'Συμβατικά ΦΣ'!J99*'Γενικά Δεδομένα'!$I$6*365/1000,2),"")</f>
        <v/>
      </c>
      <c r="H99" s="3" t="str">
        <f>IF(B99&lt;&gt;"",IF('Νέα ΦΣ'!O99="ΝΑΙ",ROUND(0.85*F99*'Γενικά Δεδομένα'!$I$6*365/1000,2),ROUND(F99*'Γενικά Δεδομένα'!$I$6*365/1000,2)),"")</f>
        <v/>
      </c>
      <c r="I99" s="2" t="str">
        <f>IF(B99&lt;&gt;"",ROUND('Συμβατικά ΦΣ'!H99*'Γενικά Δεδομένα'!$I$9,2),"")</f>
        <v/>
      </c>
      <c r="J99" s="3" t="str">
        <f>IF(B99&lt;&gt;"",ROUND(('Νέα ΦΣ'!I99+'Νέα ΦΣ'!J99)*'Νέα ΦΣ'!N99,2),"")</f>
        <v/>
      </c>
      <c r="K99" s="3" t="str">
        <f>IF(B99&lt;&gt;"",ROUND(Βραχίονες!F99*'Γενικά Δεδομένα'!$I$10,2),"")</f>
        <v/>
      </c>
      <c r="L99" s="3" t="str">
        <f>IF(B99&lt;&gt;"",ROUND((Βραχίονες!F99+Βραχίονες!G99)*'Γενικά Δεδομένα'!$I$11,2),"")</f>
        <v/>
      </c>
      <c r="M99" s="14"/>
    </row>
    <row r="100" spans="2:13" ht="30" customHeight="1" x14ac:dyDescent="0.3">
      <c r="B100" s="13" t="str">
        <f>IF('Συμβατικά ΦΣ'!B100&lt;&gt;"",'Συμβατικά ΦΣ'!B100,"")</f>
        <v/>
      </c>
      <c r="C100" s="1" t="str">
        <f>IF(B100&lt;&gt;"",'Νέα ΦΣ'!C100,"")</f>
        <v/>
      </c>
      <c r="D100" s="1" t="str">
        <f>IF(B100&lt;&gt;"",Βραχίονες!D100,"")</f>
        <v/>
      </c>
      <c r="E100" s="3" t="str">
        <f>IF(B100&lt;&gt;"",ROUND('Συμβατικά ΦΣ'!H100*'Συμβατικά ΦΣ'!J100,2),"")</f>
        <v/>
      </c>
      <c r="F100" s="3" t="str">
        <f>IF(B100&lt;&gt;"",ROUND('Νέα ΦΣ'!I100*'Νέα ΦΣ'!M100,2),"")</f>
        <v/>
      </c>
      <c r="G100" s="3" t="str">
        <f>IF(B100&lt;&gt;"",ROUND('Συμβατικά ΦΣ'!L100*'Συμβατικά ΦΣ'!J100*'Γενικά Δεδομένα'!$I$6*365/1000,2),"")</f>
        <v/>
      </c>
      <c r="H100" s="3" t="str">
        <f>IF(B100&lt;&gt;"",IF('Νέα ΦΣ'!O100="ΝΑΙ",ROUND(0.85*F100*'Γενικά Δεδομένα'!$I$6*365/1000,2),ROUND(F100*'Γενικά Δεδομένα'!$I$6*365/1000,2)),"")</f>
        <v/>
      </c>
      <c r="I100" s="2" t="str">
        <f>IF(B100&lt;&gt;"",ROUND('Συμβατικά ΦΣ'!H100*'Γενικά Δεδομένα'!$I$9,2),"")</f>
        <v/>
      </c>
      <c r="J100" s="3" t="str">
        <f>IF(B100&lt;&gt;"",ROUND(('Νέα ΦΣ'!I100+'Νέα ΦΣ'!J100)*'Νέα ΦΣ'!N100,2),"")</f>
        <v/>
      </c>
      <c r="K100" s="3" t="str">
        <f>IF(B100&lt;&gt;"",ROUND(Βραχίονες!F100*'Γενικά Δεδομένα'!$I$10,2),"")</f>
        <v/>
      </c>
      <c r="L100" s="3" t="str">
        <f>IF(B100&lt;&gt;"",ROUND((Βραχίονες!F100+Βραχίονες!G100)*'Γενικά Δεδομένα'!$I$11,2),"")</f>
        <v/>
      </c>
      <c r="M100" s="14"/>
    </row>
    <row r="101" spans="2:13" ht="30" customHeight="1" x14ac:dyDescent="0.3">
      <c r="B101" s="13" t="str">
        <f>IF('Συμβατικά ΦΣ'!B101&lt;&gt;"",'Συμβατικά ΦΣ'!B101,"")</f>
        <v/>
      </c>
      <c r="C101" s="1" t="str">
        <f>IF(B101&lt;&gt;"",'Νέα ΦΣ'!C101,"")</f>
        <v/>
      </c>
      <c r="D101" s="1" t="str">
        <f>IF(B101&lt;&gt;"",Βραχίονες!D101,"")</f>
        <v/>
      </c>
      <c r="E101" s="3" t="str">
        <f>IF(B101&lt;&gt;"",ROUND('Συμβατικά ΦΣ'!H101*'Συμβατικά ΦΣ'!J101,2),"")</f>
        <v/>
      </c>
      <c r="F101" s="3" t="str">
        <f>IF(B101&lt;&gt;"",ROUND('Νέα ΦΣ'!I101*'Νέα ΦΣ'!M101,2),"")</f>
        <v/>
      </c>
      <c r="G101" s="3" t="str">
        <f>IF(B101&lt;&gt;"",ROUND('Συμβατικά ΦΣ'!L101*'Συμβατικά ΦΣ'!J101*'Γενικά Δεδομένα'!$I$6*365/1000,2),"")</f>
        <v/>
      </c>
      <c r="H101" s="3" t="str">
        <f>IF(B101&lt;&gt;"",IF('Νέα ΦΣ'!O101="ΝΑΙ",ROUND(0.85*F101*'Γενικά Δεδομένα'!$I$6*365/1000,2),ROUND(F101*'Γενικά Δεδομένα'!$I$6*365/1000,2)),"")</f>
        <v/>
      </c>
      <c r="I101" s="2" t="str">
        <f>IF(B101&lt;&gt;"",ROUND('Συμβατικά ΦΣ'!H101*'Γενικά Δεδομένα'!$I$9,2),"")</f>
        <v/>
      </c>
      <c r="J101" s="3" t="str">
        <f>IF(B101&lt;&gt;"",ROUND(('Νέα ΦΣ'!I101+'Νέα ΦΣ'!J101)*'Νέα ΦΣ'!N101,2),"")</f>
        <v/>
      </c>
      <c r="K101" s="3" t="str">
        <f>IF(B101&lt;&gt;"",ROUND(Βραχίονες!F101*'Γενικά Δεδομένα'!$I$10,2),"")</f>
        <v/>
      </c>
      <c r="L101" s="3" t="str">
        <f>IF(B101&lt;&gt;"",ROUND((Βραχίονες!F101+Βραχίονες!G101)*'Γενικά Δεδομένα'!$I$11,2),"")</f>
        <v/>
      </c>
      <c r="M101" s="14"/>
    </row>
    <row r="102" spans="2:13" ht="30" customHeight="1" x14ac:dyDescent="0.3">
      <c r="B102" s="13" t="str">
        <f>IF('Συμβατικά ΦΣ'!B102&lt;&gt;"",'Συμβατικά ΦΣ'!B102,"")</f>
        <v/>
      </c>
      <c r="C102" s="1" t="str">
        <f>IF(B102&lt;&gt;"",'Νέα ΦΣ'!C102,"")</f>
        <v/>
      </c>
      <c r="D102" s="1" t="str">
        <f>IF(B102&lt;&gt;"",Βραχίονες!D102,"")</f>
        <v/>
      </c>
      <c r="E102" s="3" t="str">
        <f>IF(B102&lt;&gt;"",ROUND('Συμβατικά ΦΣ'!H102*'Συμβατικά ΦΣ'!J102,2),"")</f>
        <v/>
      </c>
      <c r="F102" s="3" t="str">
        <f>IF(B102&lt;&gt;"",ROUND('Νέα ΦΣ'!I102*'Νέα ΦΣ'!M102,2),"")</f>
        <v/>
      </c>
      <c r="G102" s="3" t="str">
        <f>IF(B102&lt;&gt;"",ROUND('Συμβατικά ΦΣ'!L102*'Συμβατικά ΦΣ'!J102*'Γενικά Δεδομένα'!$I$6*365/1000,2),"")</f>
        <v/>
      </c>
      <c r="H102" s="3" t="str">
        <f>IF(B102&lt;&gt;"",IF('Νέα ΦΣ'!O102="ΝΑΙ",ROUND(0.85*F102*'Γενικά Δεδομένα'!$I$6*365/1000,2),ROUND(F102*'Γενικά Δεδομένα'!$I$6*365/1000,2)),"")</f>
        <v/>
      </c>
      <c r="I102" s="2" t="str">
        <f>IF(B102&lt;&gt;"",ROUND('Συμβατικά ΦΣ'!H102*'Γενικά Δεδομένα'!$I$9,2),"")</f>
        <v/>
      </c>
      <c r="J102" s="3" t="str">
        <f>IF(B102&lt;&gt;"",ROUND(('Νέα ΦΣ'!I102+'Νέα ΦΣ'!J102)*'Νέα ΦΣ'!N102,2),"")</f>
        <v/>
      </c>
      <c r="K102" s="3" t="str">
        <f>IF(B102&lt;&gt;"",ROUND(Βραχίονες!F102*'Γενικά Δεδομένα'!$I$10,2),"")</f>
        <v/>
      </c>
      <c r="L102" s="3" t="str">
        <f>IF(B102&lt;&gt;"",ROUND((Βραχίονες!F102+Βραχίονες!G102)*'Γενικά Δεδομένα'!$I$11,2),"")</f>
        <v/>
      </c>
      <c r="M102" s="14"/>
    </row>
    <row r="103" spans="2:13" ht="30" customHeight="1" x14ac:dyDescent="0.3">
      <c r="B103" s="13" t="str">
        <f>IF('Συμβατικά ΦΣ'!B103&lt;&gt;"",'Συμβατικά ΦΣ'!B103,"")</f>
        <v/>
      </c>
      <c r="C103" s="1" t="str">
        <f>IF(B103&lt;&gt;"",'Νέα ΦΣ'!C103,"")</f>
        <v/>
      </c>
      <c r="D103" s="1" t="str">
        <f>IF(B103&lt;&gt;"",Βραχίονες!D103,"")</f>
        <v/>
      </c>
      <c r="E103" s="3" t="str">
        <f>IF(B103&lt;&gt;"",ROUND('Συμβατικά ΦΣ'!H103*'Συμβατικά ΦΣ'!J103,2),"")</f>
        <v/>
      </c>
      <c r="F103" s="3" t="str">
        <f>IF(B103&lt;&gt;"",ROUND('Νέα ΦΣ'!I103*'Νέα ΦΣ'!M103,2),"")</f>
        <v/>
      </c>
      <c r="G103" s="3" t="str">
        <f>IF(B103&lt;&gt;"",ROUND('Συμβατικά ΦΣ'!L103*'Συμβατικά ΦΣ'!J103*'Γενικά Δεδομένα'!$I$6*365/1000,2),"")</f>
        <v/>
      </c>
      <c r="H103" s="3" t="str">
        <f>IF(B103&lt;&gt;"",IF('Νέα ΦΣ'!O103="ΝΑΙ",ROUND(0.85*F103*'Γενικά Δεδομένα'!$I$6*365/1000,2),ROUND(F103*'Γενικά Δεδομένα'!$I$6*365/1000,2)),"")</f>
        <v/>
      </c>
      <c r="I103" s="2" t="str">
        <f>IF(B103&lt;&gt;"",ROUND('Συμβατικά ΦΣ'!H103*'Γενικά Δεδομένα'!$I$9,2),"")</f>
        <v/>
      </c>
      <c r="J103" s="3" t="str">
        <f>IF(B103&lt;&gt;"",ROUND(('Νέα ΦΣ'!I103+'Νέα ΦΣ'!J103)*'Νέα ΦΣ'!N103,2),"")</f>
        <v/>
      </c>
      <c r="K103" s="3" t="str">
        <f>IF(B103&lt;&gt;"",ROUND(Βραχίονες!F103*'Γενικά Δεδομένα'!$I$10,2),"")</f>
        <v/>
      </c>
      <c r="L103" s="3" t="str">
        <f>IF(B103&lt;&gt;"",ROUND((Βραχίονες!F103+Βραχίονες!G103)*'Γενικά Δεδομένα'!$I$11,2),"")</f>
        <v/>
      </c>
      <c r="M103" s="14"/>
    </row>
    <row r="104" spans="2:13" ht="30" customHeight="1" x14ac:dyDescent="0.3">
      <c r="B104" s="13" t="str">
        <f>IF('Συμβατικά ΦΣ'!B104&lt;&gt;"",'Συμβατικά ΦΣ'!B104,"")</f>
        <v/>
      </c>
      <c r="C104" s="1" t="str">
        <f>IF(B104&lt;&gt;"",'Νέα ΦΣ'!C104,"")</f>
        <v/>
      </c>
      <c r="D104" s="1" t="str">
        <f>IF(B104&lt;&gt;"",Βραχίονες!D104,"")</f>
        <v/>
      </c>
      <c r="E104" s="3" t="str">
        <f>IF(B104&lt;&gt;"",ROUND('Συμβατικά ΦΣ'!H104*'Συμβατικά ΦΣ'!J104,2),"")</f>
        <v/>
      </c>
      <c r="F104" s="3" t="str">
        <f>IF(B104&lt;&gt;"",ROUND('Νέα ΦΣ'!I104*'Νέα ΦΣ'!M104,2),"")</f>
        <v/>
      </c>
      <c r="G104" s="3" t="str">
        <f>IF(B104&lt;&gt;"",ROUND('Συμβατικά ΦΣ'!L104*'Συμβατικά ΦΣ'!J104*'Γενικά Δεδομένα'!$I$6*365/1000,2),"")</f>
        <v/>
      </c>
      <c r="H104" s="3" t="str">
        <f>IF(B104&lt;&gt;"",IF('Νέα ΦΣ'!O104="ΝΑΙ",ROUND(0.85*F104*'Γενικά Δεδομένα'!$I$6*365/1000,2),ROUND(F104*'Γενικά Δεδομένα'!$I$6*365/1000,2)),"")</f>
        <v/>
      </c>
      <c r="I104" s="2" t="str">
        <f>IF(B104&lt;&gt;"",ROUND('Συμβατικά ΦΣ'!H104*'Γενικά Δεδομένα'!$I$9,2),"")</f>
        <v/>
      </c>
      <c r="J104" s="3" t="str">
        <f>IF(B104&lt;&gt;"",ROUND(('Νέα ΦΣ'!I104+'Νέα ΦΣ'!J104)*'Νέα ΦΣ'!N104,2),"")</f>
        <v/>
      </c>
      <c r="K104" s="3" t="str">
        <f>IF(B104&lt;&gt;"",ROUND(Βραχίονες!F104*'Γενικά Δεδομένα'!$I$10,2),"")</f>
        <v/>
      </c>
      <c r="L104" s="3" t="str">
        <f>IF(B104&lt;&gt;"",ROUND((Βραχίονες!F104+Βραχίονες!G104)*'Γενικά Δεδομένα'!$I$11,2),"")</f>
        <v/>
      </c>
      <c r="M104" s="14"/>
    </row>
    <row r="105" spans="2:13" ht="30" customHeight="1" x14ac:dyDescent="0.3">
      <c r="B105" s="13" t="str">
        <f>IF('Συμβατικά ΦΣ'!B105&lt;&gt;"",'Συμβατικά ΦΣ'!B105,"")</f>
        <v/>
      </c>
      <c r="C105" s="1" t="str">
        <f>IF(B105&lt;&gt;"",'Νέα ΦΣ'!C105,"")</f>
        <v/>
      </c>
      <c r="D105" s="1" t="str">
        <f>IF(B105&lt;&gt;"",Βραχίονες!D105,"")</f>
        <v/>
      </c>
      <c r="E105" s="3" t="str">
        <f>IF(B105&lt;&gt;"",ROUND('Συμβατικά ΦΣ'!H105*'Συμβατικά ΦΣ'!J105,2),"")</f>
        <v/>
      </c>
      <c r="F105" s="3" t="str">
        <f>IF(B105&lt;&gt;"",ROUND('Νέα ΦΣ'!I105*'Νέα ΦΣ'!M105,2),"")</f>
        <v/>
      </c>
      <c r="G105" s="3" t="str">
        <f>IF(B105&lt;&gt;"",ROUND('Συμβατικά ΦΣ'!L105*'Συμβατικά ΦΣ'!J105*'Γενικά Δεδομένα'!$I$6*365/1000,2),"")</f>
        <v/>
      </c>
      <c r="H105" s="3" t="str">
        <f>IF(B105&lt;&gt;"",IF('Νέα ΦΣ'!O105="ΝΑΙ",ROUND(0.85*F105*'Γενικά Δεδομένα'!$I$6*365/1000,2),ROUND(F105*'Γενικά Δεδομένα'!$I$6*365/1000,2)),"")</f>
        <v/>
      </c>
      <c r="I105" s="2" t="str">
        <f>IF(B105&lt;&gt;"",ROUND('Συμβατικά ΦΣ'!H105*'Γενικά Δεδομένα'!$I$9,2),"")</f>
        <v/>
      </c>
      <c r="J105" s="3" t="str">
        <f>IF(B105&lt;&gt;"",ROUND(('Νέα ΦΣ'!I105+'Νέα ΦΣ'!J105)*'Νέα ΦΣ'!N105,2),"")</f>
        <v/>
      </c>
      <c r="K105" s="3" t="str">
        <f>IF(B105&lt;&gt;"",ROUND(Βραχίονες!F105*'Γενικά Δεδομένα'!$I$10,2),"")</f>
        <v/>
      </c>
      <c r="L105" s="3" t="str">
        <f>IF(B105&lt;&gt;"",ROUND((Βραχίονες!F105+Βραχίονες!G105)*'Γενικά Δεδομένα'!$I$11,2),"")</f>
        <v/>
      </c>
      <c r="M105" s="14"/>
    </row>
    <row r="106" spans="2:13" ht="30" customHeight="1" x14ac:dyDescent="0.3">
      <c r="B106" s="13" t="str">
        <f>IF('Συμβατικά ΦΣ'!B106&lt;&gt;"",'Συμβατικά ΦΣ'!B106,"")</f>
        <v/>
      </c>
      <c r="C106" s="1" t="str">
        <f>IF(B106&lt;&gt;"",'Νέα ΦΣ'!C106,"")</f>
        <v/>
      </c>
      <c r="D106" s="1" t="str">
        <f>IF(B106&lt;&gt;"",Βραχίονες!D106,"")</f>
        <v/>
      </c>
      <c r="E106" s="3" t="str">
        <f>IF(B106&lt;&gt;"",ROUND('Συμβατικά ΦΣ'!H106*'Συμβατικά ΦΣ'!J106,2),"")</f>
        <v/>
      </c>
      <c r="F106" s="3" t="str">
        <f>IF(B106&lt;&gt;"",ROUND('Νέα ΦΣ'!I106*'Νέα ΦΣ'!M106,2),"")</f>
        <v/>
      </c>
      <c r="G106" s="3" t="str">
        <f>IF(B106&lt;&gt;"",ROUND('Συμβατικά ΦΣ'!L106*'Συμβατικά ΦΣ'!J106*'Γενικά Δεδομένα'!$I$6*365/1000,2),"")</f>
        <v/>
      </c>
      <c r="H106" s="3" t="str">
        <f>IF(B106&lt;&gt;"",IF('Νέα ΦΣ'!O106="ΝΑΙ",ROUND(0.85*F106*'Γενικά Δεδομένα'!$I$6*365/1000,2),ROUND(F106*'Γενικά Δεδομένα'!$I$6*365/1000,2)),"")</f>
        <v/>
      </c>
      <c r="I106" s="2" t="str">
        <f>IF(B106&lt;&gt;"",ROUND('Συμβατικά ΦΣ'!H106*'Γενικά Δεδομένα'!$I$9,2),"")</f>
        <v/>
      </c>
      <c r="J106" s="3" t="str">
        <f>IF(B106&lt;&gt;"",ROUND(('Νέα ΦΣ'!I106+'Νέα ΦΣ'!J106)*'Νέα ΦΣ'!N106,2),"")</f>
        <v/>
      </c>
      <c r="K106" s="3" t="str">
        <f>IF(B106&lt;&gt;"",ROUND(Βραχίονες!F106*'Γενικά Δεδομένα'!$I$10,2),"")</f>
        <v/>
      </c>
      <c r="L106" s="3" t="str">
        <f>IF(B106&lt;&gt;"",ROUND((Βραχίονες!F106+Βραχίονες!G106)*'Γενικά Δεδομένα'!$I$11,2),"")</f>
        <v/>
      </c>
      <c r="M106" s="14"/>
    </row>
    <row r="107" spans="2:13" ht="30" customHeight="1" x14ac:dyDescent="0.3">
      <c r="B107" s="13" t="str">
        <f>IF('Συμβατικά ΦΣ'!B107&lt;&gt;"",'Συμβατικά ΦΣ'!B107,"")</f>
        <v/>
      </c>
      <c r="C107" s="1" t="str">
        <f>IF(B107&lt;&gt;"",'Νέα ΦΣ'!C107,"")</f>
        <v/>
      </c>
      <c r="D107" s="1" t="str">
        <f>IF(B107&lt;&gt;"",Βραχίονες!D107,"")</f>
        <v/>
      </c>
      <c r="E107" s="3" t="str">
        <f>IF(B107&lt;&gt;"",ROUND('Συμβατικά ΦΣ'!H107*'Συμβατικά ΦΣ'!J107,2),"")</f>
        <v/>
      </c>
      <c r="F107" s="3" t="str">
        <f>IF(B107&lt;&gt;"",ROUND('Νέα ΦΣ'!I107*'Νέα ΦΣ'!M107,2),"")</f>
        <v/>
      </c>
      <c r="G107" s="3" t="str">
        <f>IF(B107&lt;&gt;"",ROUND('Συμβατικά ΦΣ'!L107*'Συμβατικά ΦΣ'!J107*'Γενικά Δεδομένα'!$I$6*365/1000,2),"")</f>
        <v/>
      </c>
      <c r="H107" s="3" t="str">
        <f>IF(B107&lt;&gt;"",IF('Νέα ΦΣ'!O107="ΝΑΙ",ROUND(0.85*F107*'Γενικά Δεδομένα'!$I$6*365/1000,2),ROUND(F107*'Γενικά Δεδομένα'!$I$6*365/1000,2)),"")</f>
        <v/>
      </c>
      <c r="I107" s="2" t="str">
        <f>IF(B107&lt;&gt;"",ROUND('Συμβατικά ΦΣ'!H107*'Γενικά Δεδομένα'!$I$9,2),"")</f>
        <v/>
      </c>
      <c r="J107" s="3" t="str">
        <f>IF(B107&lt;&gt;"",ROUND(('Νέα ΦΣ'!I107+'Νέα ΦΣ'!J107)*'Νέα ΦΣ'!N107,2),"")</f>
        <v/>
      </c>
      <c r="K107" s="3" t="str">
        <f>IF(B107&lt;&gt;"",ROUND(Βραχίονες!F107*'Γενικά Δεδομένα'!$I$10,2),"")</f>
        <v/>
      </c>
      <c r="L107" s="3" t="str">
        <f>IF(B107&lt;&gt;"",ROUND((Βραχίονες!F107+Βραχίονες!G107)*'Γενικά Δεδομένα'!$I$11,2),"")</f>
        <v/>
      </c>
      <c r="M107" s="14"/>
    </row>
    <row r="108" spans="2:13" ht="30" customHeight="1" x14ac:dyDescent="0.3">
      <c r="B108" s="13" t="str">
        <f>IF('Συμβατικά ΦΣ'!B108&lt;&gt;"",'Συμβατικά ΦΣ'!B108,"")</f>
        <v/>
      </c>
      <c r="C108" s="1" t="str">
        <f>IF(B108&lt;&gt;"",'Νέα ΦΣ'!C108,"")</f>
        <v/>
      </c>
      <c r="D108" s="1" t="str">
        <f>IF(B108&lt;&gt;"",Βραχίονες!D108,"")</f>
        <v/>
      </c>
      <c r="E108" s="3" t="str">
        <f>IF(B108&lt;&gt;"",ROUND('Συμβατικά ΦΣ'!H108*'Συμβατικά ΦΣ'!J108,2),"")</f>
        <v/>
      </c>
      <c r="F108" s="3" t="str">
        <f>IF(B108&lt;&gt;"",ROUND('Νέα ΦΣ'!I108*'Νέα ΦΣ'!M108,2),"")</f>
        <v/>
      </c>
      <c r="G108" s="3" t="str">
        <f>IF(B108&lt;&gt;"",ROUND('Συμβατικά ΦΣ'!L108*'Συμβατικά ΦΣ'!J108*'Γενικά Δεδομένα'!$I$6*365/1000,2),"")</f>
        <v/>
      </c>
      <c r="H108" s="3" t="str">
        <f>IF(B108&lt;&gt;"",IF('Νέα ΦΣ'!O108="ΝΑΙ",ROUND(0.85*F108*'Γενικά Δεδομένα'!$I$6*365/1000,2),ROUND(F108*'Γενικά Δεδομένα'!$I$6*365/1000,2)),"")</f>
        <v/>
      </c>
      <c r="I108" s="2" t="str">
        <f>IF(B108&lt;&gt;"",ROUND('Συμβατικά ΦΣ'!H108*'Γενικά Δεδομένα'!$I$9,2),"")</f>
        <v/>
      </c>
      <c r="J108" s="3" t="str">
        <f>IF(B108&lt;&gt;"",ROUND(('Νέα ΦΣ'!I108+'Νέα ΦΣ'!J108)*'Νέα ΦΣ'!N108,2),"")</f>
        <v/>
      </c>
      <c r="K108" s="3" t="str">
        <f>IF(B108&lt;&gt;"",ROUND(Βραχίονες!F108*'Γενικά Δεδομένα'!$I$10,2),"")</f>
        <v/>
      </c>
      <c r="L108" s="3" t="str">
        <f>IF(B108&lt;&gt;"",ROUND((Βραχίονες!F108+Βραχίονες!G108)*'Γενικά Δεδομένα'!$I$11,2),"")</f>
        <v/>
      </c>
      <c r="M108" s="14"/>
    </row>
    <row r="109" spans="2:13" ht="30" customHeight="1" x14ac:dyDescent="0.3">
      <c r="B109" s="13" t="str">
        <f>IF('Συμβατικά ΦΣ'!B109&lt;&gt;"",'Συμβατικά ΦΣ'!B109,"")</f>
        <v/>
      </c>
      <c r="C109" s="1" t="str">
        <f>IF(B109&lt;&gt;"",'Νέα ΦΣ'!C109,"")</f>
        <v/>
      </c>
      <c r="D109" s="1" t="str">
        <f>IF(B109&lt;&gt;"",Βραχίονες!D109,"")</f>
        <v/>
      </c>
      <c r="E109" s="3" t="str">
        <f>IF(B109&lt;&gt;"",ROUND('Συμβατικά ΦΣ'!H109*'Συμβατικά ΦΣ'!J109,2),"")</f>
        <v/>
      </c>
      <c r="F109" s="3" t="str">
        <f>IF(B109&lt;&gt;"",ROUND('Νέα ΦΣ'!I109*'Νέα ΦΣ'!M109,2),"")</f>
        <v/>
      </c>
      <c r="G109" s="3" t="str">
        <f>IF(B109&lt;&gt;"",ROUND('Συμβατικά ΦΣ'!L109*'Συμβατικά ΦΣ'!J109*'Γενικά Δεδομένα'!$I$6*365/1000,2),"")</f>
        <v/>
      </c>
      <c r="H109" s="3" t="str">
        <f>IF(B109&lt;&gt;"",IF('Νέα ΦΣ'!O109="ΝΑΙ",ROUND(0.85*F109*'Γενικά Δεδομένα'!$I$6*365/1000,2),ROUND(F109*'Γενικά Δεδομένα'!$I$6*365/1000,2)),"")</f>
        <v/>
      </c>
      <c r="I109" s="2" t="str">
        <f>IF(B109&lt;&gt;"",ROUND('Συμβατικά ΦΣ'!H109*'Γενικά Δεδομένα'!$I$9,2),"")</f>
        <v/>
      </c>
      <c r="J109" s="3" t="str">
        <f>IF(B109&lt;&gt;"",ROUND(('Νέα ΦΣ'!I109+'Νέα ΦΣ'!J109)*'Νέα ΦΣ'!N109,2),"")</f>
        <v/>
      </c>
      <c r="K109" s="3" t="str">
        <f>IF(B109&lt;&gt;"",ROUND(Βραχίονες!F109*'Γενικά Δεδομένα'!$I$10,2),"")</f>
        <v/>
      </c>
      <c r="L109" s="3" t="str">
        <f>IF(B109&lt;&gt;"",ROUND((Βραχίονες!F109+Βραχίονες!G109)*'Γενικά Δεδομένα'!$I$11,2),"")</f>
        <v/>
      </c>
      <c r="M109" s="14"/>
    </row>
    <row r="110" spans="2:13" ht="30" customHeight="1" x14ac:dyDescent="0.3">
      <c r="B110" s="13" t="str">
        <f>IF('Συμβατικά ΦΣ'!B110&lt;&gt;"",'Συμβατικά ΦΣ'!B110,"")</f>
        <v/>
      </c>
      <c r="C110" s="1" t="str">
        <f>IF(B110&lt;&gt;"",'Νέα ΦΣ'!C110,"")</f>
        <v/>
      </c>
      <c r="D110" s="1" t="str">
        <f>IF(B110&lt;&gt;"",Βραχίονες!D110,"")</f>
        <v/>
      </c>
      <c r="E110" s="3" t="str">
        <f>IF(B110&lt;&gt;"",ROUND('Συμβατικά ΦΣ'!H110*'Συμβατικά ΦΣ'!J110,2),"")</f>
        <v/>
      </c>
      <c r="F110" s="3" t="str">
        <f>IF(B110&lt;&gt;"",ROUND('Νέα ΦΣ'!I110*'Νέα ΦΣ'!M110,2),"")</f>
        <v/>
      </c>
      <c r="G110" s="3" t="str">
        <f>IF(B110&lt;&gt;"",ROUND('Συμβατικά ΦΣ'!L110*'Συμβατικά ΦΣ'!J110*'Γενικά Δεδομένα'!$I$6*365/1000,2),"")</f>
        <v/>
      </c>
      <c r="H110" s="3" t="str">
        <f>IF(B110&lt;&gt;"",IF('Νέα ΦΣ'!O110="ΝΑΙ",ROUND(0.85*F110*'Γενικά Δεδομένα'!$I$6*365/1000,2),ROUND(F110*'Γενικά Δεδομένα'!$I$6*365/1000,2)),"")</f>
        <v/>
      </c>
      <c r="I110" s="2" t="str">
        <f>IF(B110&lt;&gt;"",ROUND('Συμβατικά ΦΣ'!H110*'Γενικά Δεδομένα'!$I$9,2),"")</f>
        <v/>
      </c>
      <c r="J110" s="3" t="str">
        <f>IF(B110&lt;&gt;"",ROUND(('Νέα ΦΣ'!I110+'Νέα ΦΣ'!J110)*'Νέα ΦΣ'!N110,2),"")</f>
        <v/>
      </c>
      <c r="K110" s="3" t="str">
        <f>IF(B110&lt;&gt;"",ROUND(Βραχίονες!F110*'Γενικά Δεδομένα'!$I$10,2),"")</f>
        <v/>
      </c>
      <c r="L110" s="3" t="str">
        <f>IF(B110&lt;&gt;"",ROUND((Βραχίονες!F110+Βραχίονες!G110)*'Γενικά Δεδομένα'!$I$11,2),"")</f>
        <v/>
      </c>
      <c r="M110" s="14"/>
    </row>
    <row r="111" spans="2:13" ht="30" customHeight="1" x14ac:dyDescent="0.3">
      <c r="B111" s="13" t="str">
        <f>IF('Συμβατικά ΦΣ'!B111&lt;&gt;"",'Συμβατικά ΦΣ'!B111,"")</f>
        <v/>
      </c>
      <c r="C111" s="1" t="str">
        <f>IF(B111&lt;&gt;"",'Νέα ΦΣ'!C111,"")</f>
        <v/>
      </c>
      <c r="D111" s="1" t="str">
        <f>IF(B111&lt;&gt;"",Βραχίονες!D111,"")</f>
        <v/>
      </c>
      <c r="E111" s="3" t="str">
        <f>IF(B111&lt;&gt;"",ROUND('Συμβατικά ΦΣ'!H111*'Συμβατικά ΦΣ'!J111,2),"")</f>
        <v/>
      </c>
      <c r="F111" s="3" t="str">
        <f>IF(B111&lt;&gt;"",ROUND('Νέα ΦΣ'!I111*'Νέα ΦΣ'!M111,2),"")</f>
        <v/>
      </c>
      <c r="G111" s="3" t="str">
        <f>IF(B111&lt;&gt;"",ROUND('Συμβατικά ΦΣ'!L111*'Συμβατικά ΦΣ'!J111*'Γενικά Δεδομένα'!$I$6*365/1000,2),"")</f>
        <v/>
      </c>
      <c r="H111" s="3" t="str">
        <f>IF(B111&lt;&gt;"",IF('Νέα ΦΣ'!O111="ΝΑΙ",ROUND(0.85*F111*'Γενικά Δεδομένα'!$I$6*365/1000,2),ROUND(F111*'Γενικά Δεδομένα'!$I$6*365/1000,2)),"")</f>
        <v/>
      </c>
      <c r="I111" s="2" t="str">
        <f>IF(B111&lt;&gt;"",ROUND('Συμβατικά ΦΣ'!H111*'Γενικά Δεδομένα'!$I$9,2),"")</f>
        <v/>
      </c>
      <c r="J111" s="3" t="str">
        <f>IF(B111&lt;&gt;"",ROUND(('Νέα ΦΣ'!I111+'Νέα ΦΣ'!J111)*'Νέα ΦΣ'!N111,2),"")</f>
        <v/>
      </c>
      <c r="K111" s="3" t="str">
        <f>IF(B111&lt;&gt;"",ROUND(Βραχίονες!F111*'Γενικά Δεδομένα'!$I$10,2),"")</f>
        <v/>
      </c>
      <c r="L111" s="3" t="str">
        <f>IF(B111&lt;&gt;"",ROUND((Βραχίονες!F111+Βραχίονες!G111)*'Γενικά Δεδομένα'!$I$11,2),"")</f>
        <v/>
      </c>
      <c r="M111" s="14"/>
    </row>
    <row r="112" spans="2:13" ht="30" customHeight="1" x14ac:dyDescent="0.3">
      <c r="B112" s="13" t="str">
        <f>IF('Συμβατικά ΦΣ'!B112&lt;&gt;"",'Συμβατικά ΦΣ'!B112,"")</f>
        <v/>
      </c>
      <c r="C112" s="1" t="str">
        <f>IF(B112&lt;&gt;"",'Νέα ΦΣ'!C112,"")</f>
        <v/>
      </c>
      <c r="D112" s="1" t="str">
        <f>IF(B112&lt;&gt;"",Βραχίονες!D112,"")</f>
        <v/>
      </c>
      <c r="E112" s="3" t="str">
        <f>IF(B112&lt;&gt;"",ROUND('Συμβατικά ΦΣ'!H112*'Συμβατικά ΦΣ'!J112,2),"")</f>
        <v/>
      </c>
      <c r="F112" s="3" t="str">
        <f>IF(B112&lt;&gt;"",ROUND('Νέα ΦΣ'!I112*'Νέα ΦΣ'!M112,2),"")</f>
        <v/>
      </c>
      <c r="G112" s="3" t="str">
        <f>IF(B112&lt;&gt;"",ROUND('Συμβατικά ΦΣ'!L112*'Συμβατικά ΦΣ'!J112*'Γενικά Δεδομένα'!$I$6*365/1000,2),"")</f>
        <v/>
      </c>
      <c r="H112" s="3" t="str">
        <f>IF(B112&lt;&gt;"",IF('Νέα ΦΣ'!O112="ΝΑΙ",ROUND(0.85*F112*'Γενικά Δεδομένα'!$I$6*365/1000,2),ROUND(F112*'Γενικά Δεδομένα'!$I$6*365/1000,2)),"")</f>
        <v/>
      </c>
      <c r="I112" s="2" t="str">
        <f>IF(B112&lt;&gt;"",ROUND('Συμβατικά ΦΣ'!H112*'Γενικά Δεδομένα'!$I$9,2),"")</f>
        <v/>
      </c>
      <c r="J112" s="3" t="str">
        <f>IF(B112&lt;&gt;"",ROUND(('Νέα ΦΣ'!I112+'Νέα ΦΣ'!J112)*'Νέα ΦΣ'!N112,2),"")</f>
        <v/>
      </c>
      <c r="K112" s="3" t="str">
        <f>IF(B112&lt;&gt;"",ROUND(Βραχίονες!F112*'Γενικά Δεδομένα'!$I$10,2),"")</f>
        <v/>
      </c>
      <c r="L112" s="3" t="str">
        <f>IF(B112&lt;&gt;"",ROUND((Βραχίονες!F112+Βραχίονες!G112)*'Γενικά Δεδομένα'!$I$11,2),"")</f>
        <v/>
      </c>
      <c r="M112" s="14"/>
    </row>
    <row r="113" spans="2:13" ht="30" customHeight="1" x14ac:dyDescent="0.3">
      <c r="B113" s="13" t="str">
        <f>IF('Συμβατικά ΦΣ'!B113&lt;&gt;"",'Συμβατικά ΦΣ'!B113,"")</f>
        <v/>
      </c>
      <c r="C113" s="1" t="str">
        <f>IF(B113&lt;&gt;"",'Νέα ΦΣ'!C113,"")</f>
        <v/>
      </c>
      <c r="D113" s="1" t="str">
        <f>IF(B113&lt;&gt;"",Βραχίονες!D113,"")</f>
        <v/>
      </c>
      <c r="E113" s="3" t="str">
        <f>IF(B113&lt;&gt;"",ROUND('Συμβατικά ΦΣ'!H113*'Συμβατικά ΦΣ'!J113,2),"")</f>
        <v/>
      </c>
      <c r="F113" s="3" t="str">
        <f>IF(B113&lt;&gt;"",ROUND('Νέα ΦΣ'!I113*'Νέα ΦΣ'!M113,2),"")</f>
        <v/>
      </c>
      <c r="G113" s="3" t="str">
        <f>IF(B113&lt;&gt;"",ROUND('Συμβατικά ΦΣ'!L113*'Συμβατικά ΦΣ'!J113*'Γενικά Δεδομένα'!$I$6*365/1000,2),"")</f>
        <v/>
      </c>
      <c r="H113" s="3" t="str">
        <f>IF(B113&lt;&gt;"",IF('Νέα ΦΣ'!O113="ΝΑΙ",ROUND(0.85*F113*'Γενικά Δεδομένα'!$I$6*365/1000,2),ROUND(F113*'Γενικά Δεδομένα'!$I$6*365/1000,2)),"")</f>
        <v/>
      </c>
      <c r="I113" s="2" t="str">
        <f>IF(B113&lt;&gt;"",ROUND('Συμβατικά ΦΣ'!H113*'Γενικά Δεδομένα'!$I$9,2),"")</f>
        <v/>
      </c>
      <c r="J113" s="3" t="str">
        <f>IF(B113&lt;&gt;"",ROUND(('Νέα ΦΣ'!I113+'Νέα ΦΣ'!J113)*'Νέα ΦΣ'!N113,2),"")</f>
        <v/>
      </c>
      <c r="K113" s="3" t="str">
        <f>IF(B113&lt;&gt;"",ROUND(Βραχίονες!F113*'Γενικά Δεδομένα'!$I$10,2),"")</f>
        <v/>
      </c>
      <c r="L113" s="3" t="str">
        <f>IF(B113&lt;&gt;"",ROUND((Βραχίονες!F113+Βραχίονες!G113)*'Γενικά Δεδομένα'!$I$11,2),"")</f>
        <v/>
      </c>
      <c r="M113" s="14"/>
    </row>
    <row r="114" spans="2:13" ht="30" customHeight="1" x14ac:dyDescent="0.3">
      <c r="B114" s="13" t="str">
        <f>IF('Συμβατικά ΦΣ'!B114&lt;&gt;"",'Συμβατικά ΦΣ'!B114,"")</f>
        <v/>
      </c>
      <c r="C114" s="1" t="str">
        <f>IF(B114&lt;&gt;"",'Νέα ΦΣ'!C114,"")</f>
        <v/>
      </c>
      <c r="D114" s="1" t="str">
        <f>IF(B114&lt;&gt;"",Βραχίονες!D114,"")</f>
        <v/>
      </c>
      <c r="E114" s="3" t="str">
        <f>IF(B114&lt;&gt;"",ROUND('Συμβατικά ΦΣ'!H114*'Συμβατικά ΦΣ'!J114,2),"")</f>
        <v/>
      </c>
      <c r="F114" s="3" t="str">
        <f>IF(B114&lt;&gt;"",ROUND('Νέα ΦΣ'!I114*'Νέα ΦΣ'!M114,2),"")</f>
        <v/>
      </c>
      <c r="G114" s="3" t="str">
        <f>IF(B114&lt;&gt;"",ROUND('Συμβατικά ΦΣ'!L114*'Συμβατικά ΦΣ'!J114*'Γενικά Δεδομένα'!$I$6*365/1000,2),"")</f>
        <v/>
      </c>
      <c r="H114" s="3" t="str">
        <f>IF(B114&lt;&gt;"",IF('Νέα ΦΣ'!O114="ΝΑΙ",ROUND(0.85*F114*'Γενικά Δεδομένα'!$I$6*365/1000,2),ROUND(F114*'Γενικά Δεδομένα'!$I$6*365/1000,2)),"")</f>
        <v/>
      </c>
      <c r="I114" s="2" t="str">
        <f>IF(B114&lt;&gt;"",ROUND('Συμβατικά ΦΣ'!H114*'Γενικά Δεδομένα'!$I$9,2),"")</f>
        <v/>
      </c>
      <c r="J114" s="3" t="str">
        <f>IF(B114&lt;&gt;"",ROUND(('Νέα ΦΣ'!I114+'Νέα ΦΣ'!J114)*'Νέα ΦΣ'!N114,2),"")</f>
        <v/>
      </c>
      <c r="K114" s="3" t="str">
        <f>IF(B114&lt;&gt;"",ROUND(Βραχίονες!F114*'Γενικά Δεδομένα'!$I$10,2),"")</f>
        <v/>
      </c>
      <c r="L114" s="3" t="str">
        <f>IF(B114&lt;&gt;"",ROUND((Βραχίονες!F114+Βραχίονες!G114)*'Γενικά Δεδομένα'!$I$11,2),"")</f>
        <v/>
      </c>
      <c r="M114" s="14"/>
    </row>
    <row r="115" spans="2:13" ht="30" customHeight="1" x14ac:dyDescent="0.3">
      <c r="B115" s="13" t="str">
        <f>IF('Συμβατικά ΦΣ'!B115&lt;&gt;"",'Συμβατικά ΦΣ'!B115,"")</f>
        <v/>
      </c>
      <c r="C115" s="1" t="str">
        <f>IF(B115&lt;&gt;"",'Νέα ΦΣ'!C115,"")</f>
        <v/>
      </c>
      <c r="D115" s="1" t="str">
        <f>IF(B115&lt;&gt;"",Βραχίονες!D115,"")</f>
        <v/>
      </c>
      <c r="E115" s="3" t="str">
        <f>IF(B115&lt;&gt;"",ROUND('Συμβατικά ΦΣ'!H115*'Συμβατικά ΦΣ'!J115,2),"")</f>
        <v/>
      </c>
      <c r="F115" s="3" t="str">
        <f>IF(B115&lt;&gt;"",ROUND('Νέα ΦΣ'!I115*'Νέα ΦΣ'!M115,2),"")</f>
        <v/>
      </c>
      <c r="G115" s="3" t="str">
        <f>IF(B115&lt;&gt;"",ROUND('Συμβατικά ΦΣ'!L115*'Συμβατικά ΦΣ'!J115*'Γενικά Δεδομένα'!$I$6*365/1000,2),"")</f>
        <v/>
      </c>
      <c r="H115" s="3" t="str">
        <f>IF(B115&lt;&gt;"",IF('Νέα ΦΣ'!O115="ΝΑΙ",ROUND(0.85*F115*'Γενικά Δεδομένα'!$I$6*365/1000,2),ROUND(F115*'Γενικά Δεδομένα'!$I$6*365/1000,2)),"")</f>
        <v/>
      </c>
      <c r="I115" s="2" t="str">
        <f>IF(B115&lt;&gt;"",ROUND('Συμβατικά ΦΣ'!H115*'Γενικά Δεδομένα'!$I$9,2),"")</f>
        <v/>
      </c>
      <c r="J115" s="3" t="str">
        <f>IF(B115&lt;&gt;"",ROUND(('Νέα ΦΣ'!I115+'Νέα ΦΣ'!J115)*'Νέα ΦΣ'!N115,2),"")</f>
        <v/>
      </c>
      <c r="K115" s="3" t="str">
        <f>IF(B115&lt;&gt;"",ROUND(Βραχίονες!F115*'Γενικά Δεδομένα'!$I$10,2),"")</f>
        <v/>
      </c>
      <c r="L115" s="3" t="str">
        <f>IF(B115&lt;&gt;"",ROUND((Βραχίονες!F115+Βραχίονες!G115)*'Γενικά Δεδομένα'!$I$11,2),"")</f>
        <v/>
      </c>
      <c r="M115" s="14"/>
    </row>
    <row r="116" spans="2:13" ht="30" customHeight="1" x14ac:dyDescent="0.3">
      <c r="B116" s="13" t="str">
        <f>IF('Συμβατικά ΦΣ'!B116&lt;&gt;"",'Συμβατικά ΦΣ'!B116,"")</f>
        <v/>
      </c>
      <c r="C116" s="1" t="str">
        <f>IF(B116&lt;&gt;"",'Νέα ΦΣ'!C116,"")</f>
        <v/>
      </c>
      <c r="D116" s="1" t="str">
        <f>IF(B116&lt;&gt;"",Βραχίονες!D116,"")</f>
        <v/>
      </c>
      <c r="E116" s="3" t="str">
        <f>IF(B116&lt;&gt;"",ROUND('Συμβατικά ΦΣ'!H116*'Συμβατικά ΦΣ'!J116,2),"")</f>
        <v/>
      </c>
      <c r="F116" s="3" t="str">
        <f>IF(B116&lt;&gt;"",ROUND('Νέα ΦΣ'!I116*'Νέα ΦΣ'!M116,2),"")</f>
        <v/>
      </c>
      <c r="G116" s="3" t="str">
        <f>IF(B116&lt;&gt;"",ROUND('Συμβατικά ΦΣ'!L116*'Συμβατικά ΦΣ'!J116*'Γενικά Δεδομένα'!$I$6*365/1000,2),"")</f>
        <v/>
      </c>
      <c r="H116" s="3" t="str">
        <f>IF(B116&lt;&gt;"",IF('Νέα ΦΣ'!O116="ΝΑΙ",ROUND(0.85*F116*'Γενικά Δεδομένα'!$I$6*365/1000,2),ROUND(F116*'Γενικά Δεδομένα'!$I$6*365/1000,2)),"")</f>
        <v/>
      </c>
      <c r="I116" s="2" t="str">
        <f>IF(B116&lt;&gt;"",ROUND('Συμβατικά ΦΣ'!H116*'Γενικά Δεδομένα'!$I$9,2),"")</f>
        <v/>
      </c>
      <c r="J116" s="3" t="str">
        <f>IF(B116&lt;&gt;"",ROUND(('Νέα ΦΣ'!I116+'Νέα ΦΣ'!J116)*'Νέα ΦΣ'!N116,2),"")</f>
        <v/>
      </c>
      <c r="K116" s="3" t="str">
        <f>IF(B116&lt;&gt;"",ROUND(Βραχίονες!F116*'Γενικά Δεδομένα'!$I$10,2),"")</f>
        <v/>
      </c>
      <c r="L116" s="3" t="str">
        <f>IF(B116&lt;&gt;"",ROUND((Βραχίονες!F116+Βραχίονες!G116)*'Γενικά Δεδομένα'!$I$11,2),"")</f>
        <v/>
      </c>
      <c r="M116" s="14"/>
    </row>
    <row r="117" spans="2:13" ht="30" customHeight="1" x14ac:dyDescent="0.3">
      <c r="B117" s="13" t="str">
        <f>IF('Συμβατικά ΦΣ'!B117&lt;&gt;"",'Συμβατικά ΦΣ'!B117,"")</f>
        <v/>
      </c>
      <c r="C117" s="1" t="str">
        <f>IF(B117&lt;&gt;"",'Νέα ΦΣ'!C117,"")</f>
        <v/>
      </c>
      <c r="D117" s="1" t="str">
        <f>IF(B117&lt;&gt;"",Βραχίονες!D117,"")</f>
        <v/>
      </c>
      <c r="E117" s="3" t="str">
        <f>IF(B117&lt;&gt;"",ROUND('Συμβατικά ΦΣ'!H117*'Συμβατικά ΦΣ'!J117,2),"")</f>
        <v/>
      </c>
      <c r="F117" s="3" t="str">
        <f>IF(B117&lt;&gt;"",ROUND('Νέα ΦΣ'!I117*'Νέα ΦΣ'!M117,2),"")</f>
        <v/>
      </c>
      <c r="G117" s="3" t="str">
        <f>IF(B117&lt;&gt;"",ROUND('Συμβατικά ΦΣ'!L117*'Συμβατικά ΦΣ'!J117*'Γενικά Δεδομένα'!$I$6*365/1000,2),"")</f>
        <v/>
      </c>
      <c r="H117" s="3" t="str">
        <f>IF(B117&lt;&gt;"",IF('Νέα ΦΣ'!O117="ΝΑΙ",ROUND(0.85*F117*'Γενικά Δεδομένα'!$I$6*365/1000,2),ROUND(F117*'Γενικά Δεδομένα'!$I$6*365/1000,2)),"")</f>
        <v/>
      </c>
      <c r="I117" s="2" t="str">
        <f>IF(B117&lt;&gt;"",ROUND('Συμβατικά ΦΣ'!H117*'Γενικά Δεδομένα'!$I$9,2),"")</f>
        <v/>
      </c>
      <c r="J117" s="3" t="str">
        <f>IF(B117&lt;&gt;"",ROUND(('Νέα ΦΣ'!I117+'Νέα ΦΣ'!J117)*'Νέα ΦΣ'!N117,2),"")</f>
        <v/>
      </c>
      <c r="K117" s="3" t="str">
        <f>IF(B117&lt;&gt;"",ROUND(Βραχίονες!F117*'Γενικά Δεδομένα'!$I$10,2),"")</f>
        <v/>
      </c>
      <c r="L117" s="3" t="str">
        <f>IF(B117&lt;&gt;"",ROUND((Βραχίονες!F117+Βραχίονες!G117)*'Γενικά Δεδομένα'!$I$11,2),"")</f>
        <v/>
      </c>
      <c r="M117" s="14"/>
    </row>
    <row r="118" spans="2:13" ht="30" customHeight="1" x14ac:dyDescent="0.3">
      <c r="B118" s="13" t="str">
        <f>IF('Συμβατικά ΦΣ'!B118&lt;&gt;"",'Συμβατικά ΦΣ'!B118,"")</f>
        <v/>
      </c>
      <c r="C118" s="1" t="str">
        <f>IF(B118&lt;&gt;"",'Νέα ΦΣ'!C118,"")</f>
        <v/>
      </c>
      <c r="D118" s="1" t="str">
        <f>IF(B118&lt;&gt;"",Βραχίονες!D118,"")</f>
        <v/>
      </c>
      <c r="E118" s="3" t="str">
        <f>IF(B118&lt;&gt;"",ROUND('Συμβατικά ΦΣ'!H118*'Συμβατικά ΦΣ'!J118,2),"")</f>
        <v/>
      </c>
      <c r="F118" s="3" t="str">
        <f>IF(B118&lt;&gt;"",ROUND('Νέα ΦΣ'!I118*'Νέα ΦΣ'!M118,2),"")</f>
        <v/>
      </c>
      <c r="G118" s="3" t="str">
        <f>IF(B118&lt;&gt;"",ROUND('Συμβατικά ΦΣ'!L118*'Συμβατικά ΦΣ'!J118*'Γενικά Δεδομένα'!$I$6*365/1000,2),"")</f>
        <v/>
      </c>
      <c r="H118" s="3" t="str">
        <f>IF(B118&lt;&gt;"",IF('Νέα ΦΣ'!O118="ΝΑΙ",ROUND(0.85*F118*'Γενικά Δεδομένα'!$I$6*365/1000,2),ROUND(F118*'Γενικά Δεδομένα'!$I$6*365/1000,2)),"")</f>
        <v/>
      </c>
      <c r="I118" s="2" t="str">
        <f>IF(B118&lt;&gt;"",ROUND('Συμβατικά ΦΣ'!H118*'Γενικά Δεδομένα'!$I$9,2),"")</f>
        <v/>
      </c>
      <c r="J118" s="3" t="str">
        <f>IF(B118&lt;&gt;"",ROUND(('Νέα ΦΣ'!I118+'Νέα ΦΣ'!J118)*'Νέα ΦΣ'!N118,2),"")</f>
        <v/>
      </c>
      <c r="K118" s="3" t="str">
        <f>IF(B118&lt;&gt;"",ROUND(Βραχίονες!F118*'Γενικά Δεδομένα'!$I$10,2),"")</f>
        <v/>
      </c>
      <c r="L118" s="3" t="str">
        <f>IF(B118&lt;&gt;"",ROUND((Βραχίονες!F118+Βραχίονες!G118)*'Γενικά Δεδομένα'!$I$11,2),"")</f>
        <v/>
      </c>
      <c r="M118" s="14"/>
    </row>
    <row r="119" spans="2:13" ht="30" customHeight="1" x14ac:dyDescent="0.3">
      <c r="B119" s="13" t="str">
        <f>IF('Συμβατικά ΦΣ'!B119&lt;&gt;"",'Συμβατικά ΦΣ'!B119,"")</f>
        <v/>
      </c>
      <c r="C119" s="1" t="str">
        <f>IF(B119&lt;&gt;"",'Νέα ΦΣ'!C119,"")</f>
        <v/>
      </c>
      <c r="D119" s="1" t="str">
        <f>IF(B119&lt;&gt;"",Βραχίονες!D119,"")</f>
        <v/>
      </c>
      <c r="E119" s="3" t="str">
        <f>IF(B119&lt;&gt;"",ROUND('Συμβατικά ΦΣ'!H119*'Συμβατικά ΦΣ'!J119,2),"")</f>
        <v/>
      </c>
      <c r="F119" s="3" t="str">
        <f>IF(B119&lt;&gt;"",ROUND('Νέα ΦΣ'!I119*'Νέα ΦΣ'!M119,2),"")</f>
        <v/>
      </c>
      <c r="G119" s="3" t="str">
        <f>IF(B119&lt;&gt;"",ROUND('Συμβατικά ΦΣ'!L119*'Συμβατικά ΦΣ'!J119*'Γενικά Δεδομένα'!$I$6*365/1000,2),"")</f>
        <v/>
      </c>
      <c r="H119" s="3" t="str">
        <f>IF(B119&lt;&gt;"",IF('Νέα ΦΣ'!O119="ΝΑΙ",ROUND(0.85*F119*'Γενικά Δεδομένα'!$I$6*365/1000,2),ROUND(F119*'Γενικά Δεδομένα'!$I$6*365/1000,2)),"")</f>
        <v/>
      </c>
      <c r="I119" s="2" t="str">
        <f>IF(B119&lt;&gt;"",ROUND('Συμβατικά ΦΣ'!H119*'Γενικά Δεδομένα'!$I$9,2),"")</f>
        <v/>
      </c>
      <c r="J119" s="3" t="str">
        <f>IF(B119&lt;&gt;"",ROUND(('Νέα ΦΣ'!I119+'Νέα ΦΣ'!J119)*'Νέα ΦΣ'!N119,2),"")</f>
        <v/>
      </c>
      <c r="K119" s="3" t="str">
        <f>IF(B119&lt;&gt;"",ROUND(Βραχίονες!F119*'Γενικά Δεδομένα'!$I$10,2),"")</f>
        <v/>
      </c>
      <c r="L119" s="3" t="str">
        <f>IF(B119&lt;&gt;"",ROUND((Βραχίονες!F119+Βραχίονες!G119)*'Γενικά Δεδομένα'!$I$11,2),"")</f>
        <v/>
      </c>
      <c r="M119" s="14"/>
    </row>
    <row r="120" spans="2:13" ht="30" customHeight="1" x14ac:dyDescent="0.3">
      <c r="B120" s="13" t="str">
        <f>IF('Συμβατικά ΦΣ'!B120&lt;&gt;"",'Συμβατικά ΦΣ'!B120,"")</f>
        <v/>
      </c>
      <c r="C120" s="1" t="str">
        <f>IF(B120&lt;&gt;"",'Νέα ΦΣ'!C120,"")</f>
        <v/>
      </c>
      <c r="D120" s="1" t="str">
        <f>IF(B120&lt;&gt;"",Βραχίονες!D120,"")</f>
        <v/>
      </c>
      <c r="E120" s="3" t="str">
        <f>IF(B120&lt;&gt;"",ROUND('Συμβατικά ΦΣ'!H120*'Συμβατικά ΦΣ'!J120,2),"")</f>
        <v/>
      </c>
      <c r="F120" s="3" t="str">
        <f>IF(B120&lt;&gt;"",ROUND('Νέα ΦΣ'!I120*'Νέα ΦΣ'!M120,2),"")</f>
        <v/>
      </c>
      <c r="G120" s="3" t="str">
        <f>IF(B120&lt;&gt;"",ROUND('Συμβατικά ΦΣ'!L120*'Συμβατικά ΦΣ'!J120*'Γενικά Δεδομένα'!$I$6*365/1000,2),"")</f>
        <v/>
      </c>
      <c r="H120" s="3" t="str">
        <f>IF(B120&lt;&gt;"",IF('Νέα ΦΣ'!O120="ΝΑΙ",ROUND(0.85*F120*'Γενικά Δεδομένα'!$I$6*365/1000,2),ROUND(F120*'Γενικά Δεδομένα'!$I$6*365/1000,2)),"")</f>
        <v/>
      </c>
      <c r="I120" s="2" t="str">
        <f>IF(B120&lt;&gt;"",ROUND('Συμβατικά ΦΣ'!H120*'Γενικά Δεδομένα'!$I$9,2),"")</f>
        <v/>
      </c>
      <c r="J120" s="3" t="str">
        <f>IF(B120&lt;&gt;"",ROUND(('Νέα ΦΣ'!I120+'Νέα ΦΣ'!J120)*'Νέα ΦΣ'!N120,2),"")</f>
        <v/>
      </c>
      <c r="K120" s="3" t="str">
        <f>IF(B120&lt;&gt;"",ROUND(Βραχίονες!F120*'Γενικά Δεδομένα'!$I$10,2),"")</f>
        <v/>
      </c>
      <c r="L120" s="3" t="str">
        <f>IF(B120&lt;&gt;"",ROUND((Βραχίονες!F120+Βραχίονες!G120)*'Γενικά Δεδομένα'!$I$11,2),"")</f>
        <v/>
      </c>
      <c r="M120" s="14"/>
    </row>
    <row r="121" spans="2:13" ht="30" customHeight="1" x14ac:dyDescent="0.3">
      <c r="B121" s="13" t="str">
        <f>IF('Συμβατικά ΦΣ'!B121&lt;&gt;"",'Συμβατικά ΦΣ'!B121,"")</f>
        <v/>
      </c>
      <c r="C121" s="1" t="str">
        <f>IF(B121&lt;&gt;"",'Νέα ΦΣ'!C121,"")</f>
        <v/>
      </c>
      <c r="D121" s="1" t="str">
        <f>IF(B121&lt;&gt;"",Βραχίονες!D121,"")</f>
        <v/>
      </c>
      <c r="E121" s="3" t="str">
        <f>IF(B121&lt;&gt;"",ROUND('Συμβατικά ΦΣ'!H121*'Συμβατικά ΦΣ'!J121,2),"")</f>
        <v/>
      </c>
      <c r="F121" s="3" t="str">
        <f>IF(B121&lt;&gt;"",ROUND('Νέα ΦΣ'!I121*'Νέα ΦΣ'!M121,2),"")</f>
        <v/>
      </c>
      <c r="G121" s="3" t="str">
        <f>IF(B121&lt;&gt;"",ROUND('Συμβατικά ΦΣ'!L121*'Συμβατικά ΦΣ'!J121*'Γενικά Δεδομένα'!$I$6*365/1000,2),"")</f>
        <v/>
      </c>
      <c r="H121" s="3" t="str">
        <f>IF(B121&lt;&gt;"",IF('Νέα ΦΣ'!O121="ΝΑΙ",ROUND(0.85*F121*'Γενικά Δεδομένα'!$I$6*365/1000,2),ROUND(F121*'Γενικά Δεδομένα'!$I$6*365/1000,2)),"")</f>
        <v/>
      </c>
      <c r="I121" s="2" t="str">
        <f>IF(B121&lt;&gt;"",ROUND('Συμβατικά ΦΣ'!H121*'Γενικά Δεδομένα'!$I$9,2),"")</f>
        <v/>
      </c>
      <c r="J121" s="3" t="str">
        <f>IF(B121&lt;&gt;"",ROUND(('Νέα ΦΣ'!I121+'Νέα ΦΣ'!J121)*'Νέα ΦΣ'!N121,2),"")</f>
        <v/>
      </c>
      <c r="K121" s="3" t="str">
        <f>IF(B121&lt;&gt;"",ROUND(Βραχίονες!F121*'Γενικά Δεδομένα'!$I$10,2),"")</f>
        <v/>
      </c>
      <c r="L121" s="3" t="str">
        <f>IF(B121&lt;&gt;"",ROUND((Βραχίονες!F121+Βραχίονες!G121)*'Γενικά Δεδομένα'!$I$11,2),"")</f>
        <v/>
      </c>
      <c r="M121" s="14"/>
    </row>
    <row r="122" spans="2:13" ht="30" customHeight="1" x14ac:dyDescent="0.3">
      <c r="B122" s="13" t="str">
        <f>IF('Συμβατικά ΦΣ'!B122&lt;&gt;"",'Συμβατικά ΦΣ'!B122,"")</f>
        <v/>
      </c>
      <c r="C122" s="1" t="str">
        <f>IF(B122&lt;&gt;"",'Νέα ΦΣ'!C122,"")</f>
        <v/>
      </c>
      <c r="D122" s="1" t="str">
        <f>IF(B122&lt;&gt;"",Βραχίονες!D122,"")</f>
        <v/>
      </c>
      <c r="E122" s="3" t="str">
        <f>IF(B122&lt;&gt;"",ROUND('Συμβατικά ΦΣ'!H122*'Συμβατικά ΦΣ'!J122,2),"")</f>
        <v/>
      </c>
      <c r="F122" s="3" t="str">
        <f>IF(B122&lt;&gt;"",ROUND('Νέα ΦΣ'!I122*'Νέα ΦΣ'!M122,2),"")</f>
        <v/>
      </c>
      <c r="G122" s="3" t="str">
        <f>IF(B122&lt;&gt;"",ROUND('Συμβατικά ΦΣ'!L122*'Συμβατικά ΦΣ'!J122*'Γενικά Δεδομένα'!$I$6*365/1000,2),"")</f>
        <v/>
      </c>
      <c r="H122" s="3" t="str">
        <f>IF(B122&lt;&gt;"",IF('Νέα ΦΣ'!O122="ΝΑΙ",ROUND(0.85*F122*'Γενικά Δεδομένα'!$I$6*365/1000,2),ROUND(F122*'Γενικά Δεδομένα'!$I$6*365/1000,2)),"")</f>
        <v/>
      </c>
      <c r="I122" s="2" t="str">
        <f>IF(B122&lt;&gt;"",ROUND('Συμβατικά ΦΣ'!H122*'Γενικά Δεδομένα'!$I$9,2),"")</f>
        <v/>
      </c>
      <c r="J122" s="3" t="str">
        <f>IF(B122&lt;&gt;"",ROUND(('Νέα ΦΣ'!I122+'Νέα ΦΣ'!J122)*'Νέα ΦΣ'!N122,2),"")</f>
        <v/>
      </c>
      <c r="K122" s="3" t="str">
        <f>IF(B122&lt;&gt;"",ROUND(Βραχίονες!F122*'Γενικά Δεδομένα'!$I$10,2),"")</f>
        <v/>
      </c>
      <c r="L122" s="3" t="str">
        <f>IF(B122&lt;&gt;"",ROUND((Βραχίονες!F122+Βραχίονες!G122)*'Γενικά Δεδομένα'!$I$11,2),"")</f>
        <v/>
      </c>
      <c r="M122" s="14"/>
    </row>
    <row r="123" spans="2:13" ht="30" customHeight="1" x14ac:dyDescent="0.3">
      <c r="B123" s="13" t="str">
        <f>IF('Συμβατικά ΦΣ'!B123&lt;&gt;"",'Συμβατικά ΦΣ'!B123,"")</f>
        <v/>
      </c>
      <c r="C123" s="1" t="str">
        <f>IF(B123&lt;&gt;"",'Νέα ΦΣ'!C123,"")</f>
        <v/>
      </c>
      <c r="D123" s="1" t="str">
        <f>IF(B123&lt;&gt;"",Βραχίονες!D123,"")</f>
        <v/>
      </c>
      <c r="E123" s="3" t="str">
        <f>IF(B123&lt;&gt;"",ROUND('Συμβατικά ΦΣ'!H123*'Συμβατικά ΦΣ'!J123,2),"")</f>
        <v/>
      </c>
      <c r="F123" s="3" t="str">
        <f>IF(B123&lt;&gt;"",ROUND('Νέα ΦΣ'!I123*'Νέα ΦΣ'!M123,2),"")</f>
        <v/>
      </c>
      <c r="G123" s="3" t="str">
        <f>IF(B123&lt;&gt;"",ROUND('Συμβατικά ΦΣ'!L123*'Συμβατικά ΦΣ'!J123*'Γενικά Δεδομένα'!$I$6*365/1000,2),"")</f>
        <v/>
      </c>
      <c r="H123" s="3" t="str">
        <f>IF(B123&lt;&gt;"",IF('Νέα ΦΣ'!O123="ΝΑΙ",ROUND(0.85*F123*'Γενικά Δεδομένα'!$I$6*365/1000,2),ROUND(F123*'Γενικά Δεδομένα'!$I$6*365/1000,2)),"")</f>
        <v/>
      </c>
      <c r="I123" s="2" t="str">
        <f>IF(B123&lt;&gt;"",ROUND('Συμβατικά ΦΣ'!H123*'Γενικά Δεδομένα'!$I$9,2),"")</f>
        <v/>
      </c>
      <c r="J123" s="3" t="str">
        <f>IF(B123&lt;&gt;"",ROUND(('Νέα ΦΣ'!I123+'Νέα ΦΣ'!J123)*'Νέα ΦΣ'!N123,2),"")</f>
        <v/>
      </c>
      <c r="K123" s="3" t="str">
        <f>IF(B123&lt;&gt;"",ROUND(Βραχίονες!F123*'Γενικά Δεδομένα'!$I$10,2),"")</f>
        <v/>
      </c>
      <c r="L123" s="3" t="str">
        <f>IF(B123&lt;&gt;"",ROUND((Βραχίονες!F123+Βραχίονες!G123)*'Γενικά Δεδομένα'!$I$11,2),"")</f>
        <v/>
      </c>
      <c r="M123" s="14"/>
    </row>
    <row r="124" spans="2:13" ht="30" customHeight="1" x14ac:dyDescent="0.3">
      <c r="B124" s="13" t="str">
        <f>IF('Συμβατικά ΦΣ'!B124&lt;&gt;"",'Συμβατικά ΦΣ'!B124,"")</f>
        <v/>
      </c>
      <c r="C124" s="1" t="str">
        <f>IF(B124&lt;&gt;"",'Νέα ΦΣ'!C124,"")</f>
        <v/>
      </c>
      <c r="D124" s="1" t="str">
        <f>IF(B124&lt;&gt;"",Βραχίονες!D124,"")</f>
        <v/>
      </c>
      <c r="E124" s="3" t="str">
        <f>IF(B124&lt;&gt;"",ROUND('Συμβατικά ΦΣ'!H124*'Συμβατικά ΦΣ'!J124,2),"")</f>
        <v/>
      </c>
      <c r="F124" s="3" t="str">
        <f>IF(B124&lt;&gt;"",ROUND('Νέα ΦΣ'!I124*'Νέα ΦΣ'!M124,2),"")</f>
        <v/>
      </c>
      <c r="G124" s="3" t="str">
        <f>IF(B124&lt;&gt;"",ROUND('Συμβατικά ΦΣ'!L124*'Συμβατικά ΦΣ'!J124*'Γενικά Δεδομένα'!$I$6*365/1000,2),"")</f>
        <v/>
      </c>
      <c r="H124" s="3" t="str">
        <f>IF(B124&lt;&gt;"",IF('Νέα ΦΣ'!O124="ΝΑΙ",ROUND(0.85*F124*'Γενικά Δεδομένα'!$I$6*365/1000,2),ROUND(F124*'Γενικά Δεδομένα'!$I$6*365/1000,2)),"")</f>
        <v/>
      </c>
      <c r="I124" s="2" t="str">
        <f>IF(B124&lt;&gt;"",ROUND('Συμβατικά ΦΣ'!H124*'Γενικά Δεδομένα'!$I$9,2),"")</f>
        <v/>
      </c>
      <c r="J124" s="3" t="str">
        <f>IF(B124&lt;&gt;"",ROUND(('Νέα ΦΣ'!I124+'Νέα ΦΣ'!J124)*'Νέα ΦΣ'!N124,2),"")</f>
        <v/>
      </c>
      <c r="K124" s="3" t="str">
        <f>IF(B124&lt;&gt;"",ROUND(Βραχίονες!F124*'Γενικά Δεδομένα'!$I$10,2),"")</f>
        <v/>
      </c>
      <c r="L124" s="3" t="str">
        <f>IF(B124&lt;&gt;"",ROUND((Βραχίονες!F124+Βραχίονες!G124)*'Γενικά Δεδομένα'!$I$11,2),"")</f>
        <v/>
      </c>
      <c r="M124" s="14"/>
    </row>
    <row r="125" spans="2:13" ht="30" customHeight="1" x14ac:dyDescent="0.3">
      <c r="B125" s="13" t="str">
        <f>IF('Συμβατικά ΦΣ'!B125&lt;&gt;"",'Συμβατικά ΦΣ'!B125,"")</f>
        <v/>
      </c>
      <c r="C125" s="1" t="str">
        <f>IF(B125&lt;&gt;"",'Νέα ΦΣ'!C125,"")</f>
        <v/>
      </c>
      <c r="D125" s="1" t="str">
        <f>IF(B125&lt;&gt;"",Βραχίονες!D125,"")</f>
        <v/>
      </c>
      <c r="E125" s="3" t="str">
        <f>IF(B125&lt;&gt;"",ROUND('Συμβατικά ΦΣ'!H125*'Συμβατικά ΦΣ'!J125,2),"")</f>
        <v/>
      </c>
      <c r="F125" s="3" t="str">
        <f>IF(B125&lt;&gt;"",ROUND('Νέα ΦΣ'!I125*'Νέα ΦΣ'!M125,2),"")</f>
        <v/>
      </c>
      <c r="G125" s="3" t="str">
        <f>IF(B125&lt;&gt;"",ROUND('Συμβατικά ΦΣ'!L125*'Συμβατικά ΦΣ'!J125*'Γενικά Δεδομένα'!$I$6*365/1000,2),"")</f>
        <v/>
      </c>
      <c r="H125" s="3" t="str">
        <f>IF(B125&lt;&gt;"",IF('Νέα ΦΣ'!O125="ΝΑΙ",ROUND(0.85*F125*'Γενικά Δεδομένα'!$I$6*365/1000,2),ROUND(F125*'Γενικά Δεδομένα'!$I$6*365/1000,2)),"")</f>
        <v/>
      </c>
      <c r="I125" s="2" t="str">
        <f>IF(B125&lt;&gt;"",ROUND('Συμβατικά ΦΣ'!H125*'Γενικά Δεδομένα'!$I$9,2),"")</f>
        <v/>
      </c>
      <c r="J125" s="3" t="str">
        <f>IF(B125&lt;&gt;"",ROUND(('Νέα ΦΣ'!I125+'Νέα ΦΣ'!J125)*'Νέα ΦΣ'!N125,2),"")</f>
        <v/>
      </c>
      <c r="K125" s="3" t="str">
        <f>IF(B125&lt;&gt;"",ROUND(Βραχίονες!F125*'Γενικά Δεδομένα'!$I$10,2),"")</f>
        <v/>
      </c>
      <c r="L125" s="3" t="str">
        <f>IF(B125&lt;&gt;"",ROUND((Βραχίονες!F125+Βραχίονες!G125)*'Γενικά Δεδομένα'!$I$11,2),"")</f>
        <v/>
      </c>
      <c r="M125" s="14"/>
    </row>
    <row r="126" spans="2:13" ht="30" customHeight="1" x14ac:dyDescent="0.3">
      <c r="B126" s="13" t="str">
        <f>IF('Συμβατικά ΦΣ'!B126&lt;&gt;"",'Συμβατικά ΦΣ'!B126,"")</f>
        <v/>
      </c>
      <c r="C126" s="1" t="str">
        <f>IF(B126&lt;&gt;"",'Νέα ΦΣ'!C126,"")</f>
        <v/>
      </c>
      <c r="D126" s="1" t="str">
        <f>IF(B126&lt;&gt;"",Βραχίονες!D126,"")</f>
        <v/>
      </c>
      <c r="E126" s="3" t="str">
        <f>IF(B126&lt;&gt;"",ROUND('Συμβατικά ΦΣ'!H126*'Συμβατικά ΦΣ'!J126,2),"")</f>
        <v/>
      </c>
      <c r="F126" s="3" t="str">
        <f>IF(B126&lt;&gt;"",ROUND('Νέα ΦΣ'!I126*'Νέα ΦΣ'!M126,2),"")</f>
        <v/>
      </c>
      <c r="G126" s="3" t="str">
        <f>IF(B126&lt;&gt;"",ROUND('Συμβατικά ΦΣ'!L126*'Συμβατικά ΦΣ'!J126*'Γενικά Δεδομένα'!$I$6*365/1000,2),"")</f>
        <v/>
      </c>
      <c r="H126" s="3" t="str">
        <f>IF(B126&lt;&gt;"",IF('Νέα ΦΣ'!O126="ΝΑΙ",ROUND(0.85*F126*'Γενικά Δεδομένα'!$I$6*365/1000,2),ROUND(F126*'Γενικά Δεδομένα'!$I$6*365/1000,2)),"")</f>
        <v/>
      </c>
      <c r="I126" s="2" t="str">
        <f>IF(B126&lt;&gt;"",ROUND('Συμβατικά ΦΣ'!H126*'Γενικά Δεδομένα'!$I$9,2),"")</f>
        <v/>
      </c>
      <c r="J126" s="3" t="str">
        <f>IF(B126&lt;&gt;"",ROUND(('Νέα ΦΣ'!I126+'Νέα ΦΣ'!J126)*'Νέα ΦΣ'!N126,2),"")</f>
        <v/>
      </c>
      <c r="K126" s="3" t="str">
        <f>IF(B126&lt;&gt;"",ROUND(Βραχίονες!F126*'Γενικά Δεδομένα'!$I$10,2),"")</f>
        <v/>
      </c>
      <c r="L126" s="3" t="str">
        <f>IF(B126&lt;&gt;"",ROUND((Βραχίονες!F126+Βραχίονες!G126)*'Γενικά Δεδομένα'!$I$11,2),"")</f>
        <v/>
      </c>
      <c r="M126" s="14"/>
    </row>
    <row r="127" spans="2:13" ht="30" customHeight="1" x14ac:dyDescent="0.3">
      <c r="B127" s="13" t="str">
        <f>IF('Συμβατικά ΦΣ'!B127&lt;&gt;"",'Συμβατικά ΦΣ'!B127,"")</f>
        <v/>
      </c>
      <c r="C127" s="1" t="str">
        <f>IF(B127&lt;&gt;"",'Νέα ΦΣ'!C127,"")</f>
        <v/>
      </c>
      <c r="D127" s="1" t="str">
        <f>IF(B127&lt;&gt;"",Βραχίονες!D127,"")</f>
        <v/>
      </c>
      <c r="E127" s="3" t="str">
        <f>IF(B127&lt;&gt;"",ROUND('Συμβατικά ΦΣ'!H127*'Συμβατικά ΦΣ'!J127,2),"")</f>
        <v/>
      </c>
      <c r="F127" s="3" t="str">
        <f>IF(B127&lt;&gt;"",ROUND('Νέα ΦΣ'!I127*'Νέα ΦΣ'!M127,2),"")</f>
        <v/>
      </c>
      <c r="G127" s="3" t="str">
        <f>IF(B127&lt;&gt;"",ROUND('Συμβατικά ΦΣ'!L127*'Συμβατικά ΦΣ'!J127*'Γενικά Δεδομένα'!$I$6*365/1000,2),"")</f>
        <v/>
      </c>
      <c r="H127" s="3" t="str">
        <f>IF(B127&lt;&gt;"",IF('Νέα ΦΣ'!O127="ΝΑΙ",ROUND(0.85*F127*'Γενικά Δεδομένα'!$I$6*365/1000,2),ROUND(F127*'Γενικά Δεδομένα'!$I$6*365/1000,2)),"")</f>
        <v/>
      </c>
      <c r="I127" s="2" t="str">
        <f>IF(B127&lt;&gt;"",ROUND('Συμβατικά ΦΣ'!H127*'Γενικά Δεδομένα'!$I$9,2),"")</f>
        <v/>
      </c>
      <c r="J127" s="3" t="str">
        <f>IF(B127&lt;&gt;"",ROUND(('Νέα ΦΣ'!I127+'Νέα ΦΣ'!J127)*'Νέα ΦΣ'!N127,2),"")</f>
        <v/>
      </c>
      <c r="K127" s="3" t="str">
        <f>IF(B127&lt;&gt;"",ROUND(Βραχίονες!F127*'Γενικά Δεδομένα'!$I$10,2),"")</f>
        <v/>
      </c>
      <c r="L127" s="3" t="str">
        <f>IF(B127&lt;&gt;"",ROUND((Βραχίονες!F127+Βραχίονες!G127)*'Γενικά Δεδομένα'!$I$11,2),"")</f>
        <v/>
      </c>
      <c r="M127" s="14"/>
    </row>
    <row r="128" spans="2:13" ht="30" customHeight="1" x14ac:dyDescent="0.3">
      <c r="B128" s="13" t="str">
        <f>IF('Συμβατικά ΦΣ'!B128&lt;&gt;"",'Συμβατικά ΦΣ'!B128,"")</f>
        <v/>
      </c>
      <c r="C128" s="1" t="str">
        <f>IF(B128&lt;&gt;"",'Νέα ΦΣ'!C128,"")</f>
        <v/>
      </c>
      <c r="D128" s="1" t="str">
        <f>IF(B128&lt;&gt;"",Βραχίονες!D128,"")</f>
        <v/>
      </c>
      <c r="E128" s="3" t="str">
        <f>IF(B128&lt;&gt;"",ROUND('Συμβατικά ΦΣ'!H128*'Συμβατικά ΦΣ'!J128,2),"")</f>
        <v/>
      </c>
      <c r="F128" s="3" t="str">
        <f>IF(B128&lt;&gt;"",ROUND('Νέα ΦΣ'!I128*'Νέα ΦΣ'!M128,2),"")</f>
        <v/>
      </c>
      <c r="G128" s="3" t="str">
        <f>IF(B128&lt;&gt;"",ROUND('Συμβατικά ΦΣ'!L128*'Συμβατικά ΦΣ'!J128*'Γενικά Δεδομένα'!$I$6*365/1000,2),"")</f>
        <v/>
      </c>
      <c r="H128" s="3" t="str">
        <f>IF(B128&lt;&gt;"",IF('Νέα ΦΣ'!O128="ΝΑΙ",ROUND(0.85*F128*'Γενικά Δεδομένα'!$I$6*365/1000,2),ROUND(F128*'Γενικά Δεδομένα'!$I$6*365/1000,2)),"")</f>
        <v/>
      </c>
      <c r="I128" s="2" t="str">
        <f>IF(B128&lt;&gt;"",ROUND('Συμβατικά ΦΣ'!H128*'Γενικά Δεδομένα'!$I$9,2),"")</f>
        <v/>
      </c>
      <c r="J128" s="3" t="str">
        <f>IF(B128&lt;&gt;"",ROUND(('Νέα ΦΣ'!I128+'Νέα ΦΣ'!J128)*'Νέα ΦΣ'!N128,2),"")</f>
        <v/>
      </c>
      <c r="K128" s="3" t="str">
        <f>IF(B128&lt;&gt;"",ROUND(Βραχίονες!F128*'Γενικά Δεδομένα'!$I$10,2),"")</f>
        <v/>
      </c>
      <c r="L128" s="3" t="str">
        <f>IF(B128&lt;&gt;"",ROUND((Βραχίονες!F128+Βραχίονες!G128)*'Γενικά Δεδομένα'!$I$11,2),"")</f>
        <v/>
      </c>
      <c r="M128" s="14"/>
    </row>
    <row r="129" spans="2:13" ht="30" customHeight="1" x14ac:dyDescent="0.3">
      <c r="B129" s="13" t="str">
        <f>IF('Συμβατικά ΦΣ'!B129&lt;&gt;"",'Συμβατικά ΦΣ'!B129,"")</f>
        <v/>
      </c>
      <c r="C129" s="1" t="str">
        <f>IF(B129&lt;&gt;"",'Νέα ΦΣ'!C129,"")</f>
        <v/>
      </c>
      <c r="D129" s="1" t="str">
        <f>IF(B129&lt;&gt;"",Βραχίονες!D129,"")</f>
        <v/>
      </c>
      <c r="E129" s="3" t="str">
        <f>IF(B129&lt;&gt;"",ROUND('Συμβατικά ΦΣ'!H129*'Συμβατικά ΦΣ'!J129,2),"")</f>
        <v/>
      </c>
      <c r="F129" s="3" t="str">
        <f>IF(B129&lt;&gt;"",ROUND('Νέα ΦΣ'!I129*'Νέα ΦΣ'!M129,2),"")</f>
        <v/>
      </c>
      <c r="G129" s="3" t="str">
        <f>IF(B129&lt;&gt;"",ROUND('Συμβατικά ΦΣ'!L129*'Συμβατικά ΦΣ'!J129*'Γενικά Δεδομένα'!$I$6*365/1000,2),"")</f>
        <v/>
      </c>
      <c r="H129" s="3" t="str">
        <f>IF(B129&lt;&gt;"",IF('Νέα ΦΣ'!O129="ΝΑΙ",ROUND(0.85*F129*'Γενικά Δεδομένα'!$I$6*365/1000,2),ROUND(F129*'Γενικά Δεδομένα'!$I$6*365/1000,2)),"")</f>
        <v/>
      </c>
      <c r="I129" s="2" t="str">
        <f>IF(B129&lt;&gt;"",ROUND('Συμβατικά ΦΣ'!H129*'Γενικά Δεδομένα'!$I$9,2),"")</f>
        <v/>
      </c>
      <c r="J129" s="3" t="str">
        <f>IF(B129&lt;&gt;"",ROUND(('Νέα ΦΣ'!I129+'Νέα ΦΣ'!J129)*'Νέα ΦΣ'!N129,2),"")</f>
        <v/>
      </c>
      <c r="K129" s="3" t="str">
        <f>IF(B129&lt;&gt;"",ROUND(Βραχίονες!F129*'Γενικά Δεδομένα'!$I$10,2),"")</f>
        <v/>
      </c>
      <c r="L129" s="3" t="str">
        <f>IF(B129&lt;&gt;"",ROUND((Βραχίονες!F129+Βραχίονες!G129)*'Γενικά Δεδομένα'!$I$11,2),"")</f>
        <v/>
      </c>
      <c r="M129" s="14"/>
    </row>
    <row r="130" spans="2:13" ht="30" customHeight="1" x14ac:dyDescent="0.3">
      <c r="B130" s="13" t="str">
        <f>IF('Συμβατικά ΦΣ'!B130&lt;&gt;"",'Συμβατικά ΦΣ'!B130,"")</f>
        <v/>
      </c>
      <c r="C130" s="1" t="str">
        <f>IF(B130&lt;&gt;"",'Νέα ΦΣ'!C130,"")</f>
        <v/>
      </c>
      <c r="D130" s="1" t="str">
        <f>IF(B130&lt;&gt;"",Βραχίονες!D130,"")</f>
        <v/>
      </c>
      <c r="E130" s="3" t="str">
        <f>IF(B130&lt;&gt;"",ROUND('Συμβατικά ΦΣ'!H130*'Συμβατικά ΦΣ'!J130,2),"")</f>
        <v/>
      </c>
      <c r="F130" s="3" t="str">
        <f>IF(B130&lt;&gt;"",ROUND('Νέα ΦΣ'!I130*'Νέα ΦΣ'!M130,2),"")</f>
        <v/>
      </c>
      <c r="G130" s="3" t="str">
        <f>IF(B130&lt;&gt;"",ROUND('Συμβατικά ΦΣ'!L130*'Συμβατικά ΦΣ'!J130*'Γενικά Δεδομένα'!$I$6*365/1000,2),"")</f>
        <v/>
      </c>
      <c r="H130" s="3" t="str">
        <f>IF(B130&lt;&gt;"",IF('Νέα ΦΣ'!O130="ΝΑΙ",ROUND(0.85*F130*'Γενικά Δεδομένα'!$I$6*365/1000,2),ROUND(F130*'Γενικά Δεδομένα'!$I$6*365/1000,2)),"")</f>
        <v/>
      </c>
      <c r="I130" s="2" t="str">
        <f>IF(B130&lt;&gt;"",ROUND('Συμβατικά ΦΣ'!H130*'Γενικά Δεδομένα'!$I$9,2),"")</f>
        <v/>
      </c>
      <c r="J130" s="3" t="str">
        <f>IF(B130&lt;&gt;"",ROUND(('Νέα ΦΣ'!I130+'Νέα ΦΣ'!J130)*'Νέα ΦΣ'!N130,2),"")</f>
        <v/>
      </c>
      <c r="K130" s="3" t="str">
        <f>IF(B130&lt;&gt;"",ROUND(Βραχίονες!F130*'Γενικά Δεδομένα'!$I$10,2),"")</f>
        <v/>
      </c>
      <c r="L130" s="3" t="str">
        <f>IF(B130&lt;&gt;"",ROUND((Βραχίονες!F130+Βραχίονες!G130)*'Γενικά Δεδομένα'!$I$11,2),"")</f>
        <v/>
      </c>
      <c r="M130" s="14"/>
    </row>
    <row r="131" spans="2:13" ht="30" customHeight="1" x14ac:dyDescent="0.3">
      <c r="B131" s="13" t="str">
        <f>IF('Συμβατικά ΦΣ'!B131&lt;&gt;"",'Συμβατικά ΦΣ'!B131,"")</f>
        <v/>
      </c>
      <c r="C131" s="1" t="str">
        <f>IF(B131&lt;&gt;"",'Νέα ΦΣ'!C131,"")</f>
        <v/>
      </c>
      <c r="D131" s="1" t="str">
        <f>IF(B131&lt;&gt;"",Βραχίονες!D131,"")</f>
        <v/>
      </c>
      <c r="E131" s="3" t="str">
        <f>IF(B131&lt;&gt;"",ROUND('Συμβατικά ΦΣ'!H131*'Συμβατικά ΦΣ'!J131,2),"")</f>
        <v/>
      </c>
      <c r="F131" s="3" t="str">
        <f>IF(B131&lt;&gt;"",ROUND('Νέα ΦΣ'!I131*'Νέα ΦΣ'!M131,2),"")</f>
        <v/>
      </c>
      <c r="G131" s="3" t="str">
        <f>IF(B131&lt;&gt;"",ROUND('Συμβατικά ΦΣ'!L131*'Συμβατικά ΦΣ'!J131*'Γενικά Δεδομένα'!$I$6*365/1000,2),"")</f>
        <v/>
      </c>
      <c r="H131" s="3" t="str">
        <f>IF(B131&lt;&gt;"",IF('Νέα ΦΣ'!O131="ΝΑΙ",ROUND(0.85*F131*'Γενικά Δεδομένα'!$I$6*365/1000,2),ROUND(F131*'Γενικά Δεδομένα'!$I$6*365/1000,2)),"")</f>
        <v/>
      </c>
      <c r="I131" s="2" t="str">
        <f>IF(B131&lt;&gt;"",ROUND('Συμβατικά ΦΣ'!H131*'Γενικά Δεδομένα'!$I$9,2),"")</f>
        <v/>
      </c>
      <c r="J131" s="3" t="str">
        <f>IF(B131&lt;&gt;"",ROUND(('Νέα ΦΣ'!I131+'Νέα ΦΣ'!J131)*'Νέα ΦΣ'!N131,2),"")</f>
        <v/>
      </c>
      <c r="K131" s="3" t="str">
        <f>IF(B131&lt;&gt;"",ROUND(Βραχίονες!F131*'Γενικά Δεδομένα'!$I$10,2),"")</f>
        <v/>
      </c>
      <c r="L131" s="3" t="str">
        <f>IF(B131&lt;&gt;"",ROUND((Βραχίονες!F131+Βραχίονες!G131)*'Γενικά Δεδομένα'!$I$11,2),"")</f>
        <v/>
      </c>
      <c r="M131" s="14"/>
    </row>
    <row r="132" spans="2:13" ht="30" customHeight="1" x14ac:dyDescent="0.3">
      <c r="B132" s="13" t="str">
        <f>IF('Συμβατικά ΦΣ'!B132&lt;&gt;"",'Συμβατικά ΦΣ'!B132,"")</f>
        <v/>
      </c>
      <c r="C132" s="1" t="str">
        <f>IF(B132&lt;&gt;"",'Νέα ΦΣ'!C132,"")</f>
        <v/>
      </c>
      <c r="D132" s="1" t="str">
        <f>IF(B132&lt;&gt;"",Βραχίονες!D132,"")</f>
        <v/>
      </c>
      <c r="E132" s="3" t="str">
        <f>IF(B132&lt;&gt;"",ROUND('Συμβατικά ΦΣ'!H132*'Συμβατικά ΦΣ'!J132,2),"")</f>
        <v/>
      </c>
      <c r="F132" s="3" t="str">
        <f>IF(B132&lt;&gt;"",ROUND('Νέα ΦΣ'!I132*'Νέα ΦΣ'!M132,2),"")</f>
        <v/>
      </c>
      <c r="G132" s="3" t="str">
        <f>IF(B132&lt;&gt;"",ROUND('Συμβατικά ΦΣ'!L132*'Συμβατικά ΦΣ'!J132*'Γενικά Δεδομένα'!$I$6*365/1000,2),"")</f>
        <v/>
      </c>
      <c r="H132" s="3" t="str">
        <f>IF(B132&lt;&gt;"",IF('Νέα ΦΣ'!O132="ΝΑΙ",ROUND(0.85*F132*'Γενικά Δεδομένα'!$I$6*365/1000,2),ROUND(F132*'Γενικά Δεδομένα'!$I$6*365/1000,2)),"")</f>
        <v/>
      </c>
      <c r="I132" s="2" t="str">
        <f>IF(B132&lt;&gt;"",ROUND('Συμβατικά ΦΣ'!H132*'Γενικά Δεδομένα'!$I$9,2),"")</f>
        <v/>
      </c>
      <c r="J132" s="3" t="str">
        <f>IF(B132&lt;&gt;"",ROUND(('Νέα ΦΣ'!I132+'Νέα ΦΣ'!J132)*'Νέα ΦΣ'!N132,2),"")</f>
        <v/>
      </c>
      <c r="K132" s="3" t="str">
        <f>IF(B132&lt;&gt;"",ROUND(Βραχίονες!F132*'Γενικά Δεδομένα'!$I$10,2),"")</f>
        <v/>
      </c>
      <c r="L132" s="3" t="str">
        <f>IF(B132&lt;&gt;"",ROUND((Βραχίονες!F132+Βραχίονες!G132)*'Γενικά Δεδομένα'!$I$11,2),"")</f>
        <v/>
      </c>
      <c r="M132" s="14"/>
    </row>
    <row r="133" spans="2:13" ht="30" customHeight="1" x14ac:dyDescent="0.3">
      <c r="B133" s="13" t="str">
        <f>IF('Συμβατικά ΦΣ'!B133&lt;&gt;"",'Συμβατικά ΦΣ'!B133,"")</f>
        <v/>
      </c>
      <c r="C133" s="1" t="str">
        <f>IF(B133&lt;&gt;"",'Νέα ΦΣ'!C133,"")</f>
        <v/>
      </c>
      <c r="D133" s="1" t="str">
        <f>IF(B133&lt;&gt;"",Βραχίονες!D133,"")</f>
        <v/>
      </c>
      <c r="E133" s="3" t="str">
        <f>IF(B133&lt;&gt;"",ROUND('Συμβατικά ΦΣ'!H133*'Συμβατικά ΦΣ'!J133,2),"")</f>
        <v/>
      </c>
      <c r="F133" s="3" t="str">
        <f>IF(B133&lt;&gt;"",ROUND('Νέα ΦΣ'!I133*'Νέα ΦΣ'!M133,2),"")</f>
        <v/>
      </c>
      <c r="G133" s="3" t="str">
        <f>IF(B133&lt;&gt;"",ROUND('Συμβατικά ΦΣ'!L133*'Συμβατικά ΦΣ'!J133*'Γενικά Δεδομένα'!$I$6*365/1000,2),"")</f>
        <v/>
      </c>
      <c r="H133" s="3" t="str">
        <f>IF(B133&lt;&gt;"",IF('Νέα ΦΣ'!O133="ΝΑΙ",ROUND(0.85*F133*'Γενικά Δεδομένα'!$I$6*365/1000,2),ROUND(F133*'Γενικά Δεδομένα'!$I$6*365/1000,2)),"")</f>
        <v/>
      </c>
      <c r="I133" s="2" t="str">
        <f>IF(B133&lt;&gt;"",ROUND('Συμβατικά ΦΣ'!H133*'Γενικά Δεδομένα'!$I$9,2),"")</f>
        <v/>
      </c>
      <c r="J133" s="3" t="str">
        <f>IF(B133&lt;&gt;"",ROUND(('Νέα ΦΣ'!I133+'Νέα ΦΣ'!J133)*'Νέα ΦΣ'!N133,2),"")</f>
        <v/>
      </c>
      <c r="K133" s="3" t="str">
        <f>IF(B133&lt;&gt;"",ROUND(Βραχίονες!F133*'Γενικά Δεδομένα'!$I$10,2),"")</f>
        <v/>
      </c>
      <c r="L133" s="3" t="str">
        <f>IF(B133&lt;&gt;"",ROUND((Βραχίονες!F133+Βραχίονες!G133)*'Γενικά Δεδομένα'!$I$11,2),"")</f>
        <v/>
      </c>
      <c r="M133" s="14"/>
    </row>
    <row r="134" spans="2:13" ht="30" customHeight="1" x14ac:dyDescent="0.3">
      <c r="B134" s="13" t="str">
        <f>IF('Συμβατικά ΦΣ'!B134&lt;&gt;"",'Συμβατικά ΦΣ'!B134,"")</f>
        <v/>
      </c>
      <c r="C134" s="1" t="str">
        <f>IF(B134&lt;&gt;"",'Νέα ΦΣ'!C134,"")</f>
        <v/>
      </c>
      <c r="D134" s="1" t="str">
        <f>IF(B134&lt;&gt;"",Βραχίονες!D134,"")</f>
        <v/>
      </c>
      <c r="E134" s="3" t="str">
        <f>IF(B134&lt;&gt;"",ROUND('Συμβατικά ΦΣ'!H134*'Συμβατικά ΦΣ'!J134,2),"")</f>
        <v/>
      </c>
      <c r="F134" s="3" t="str">
        <f>IF(B134&lt;&gt;"",ROUND('Νέα ΦΣ'!I134*'Νέα ΦΣ'!M134,2),"")</f>
        <v/>
      </c>
      <c r="G134" s="3" t="str">
        <f>IF(B134&lt;&gt;"",ROUND('Συμβατικά ΦΣ'!L134*'Συμβατικά ΦΣ'!J134*'Γενικά Δεδομένα'!$I$6*365/1000,2),"")</f>
        <v/>
      </c>
      <c r="H134" s="3" t="str">
        <f>IF(B134&lt;&gt;"",IF('Νέα ΦΣ'!O134="ΝΑΙ",ROUND(0.85*F134*'Γενικά Δεδομένα'!$I$6*365/1000,2),ROUND(F134*'Γενικά Δεδομένα'!$I$6*365/1000,2)),"")</f>
        <v/>
      </c>
      <c r="I134" s="2" t="str">
        <f>IF(B134&lt;&gt;"",ROUND('Συμβατικά ΦΣ'!H134*'Γενικά Δεδομένα'!$I$9,2),"")</f>
        <v/>
      </c>
      <c r="J134" s="3" t="str">
        <f>IF(B134&lt;&gt;"",ROUND(('Νέα ΦΣ'!I134+'Νέα ΦΣ'!J134)*'Νέα ΦΣ'!N134,2),"")</f>
        <v/>
      </c>
      <c r="K134" s="3" t="str">
        <f>IF(B134&lt;&gt;"",ROUND(Βραχίονες!F134*'Γενικά Δεδομένα'!$I$10,2),"")</f>
        <v/>
      </c>
      <c r="L134" s="3" t="str">
        <f>IF(B134&lt;&gt;"",ROUND((Βραχίονες!F134+Βραχίονες!G134)*'Γενικά Δεδομένα'!$I$11,2),"")</f>
        <v/>
      </c>
      <c r="M134" s="14"/>
    </row>
    <row r="135" spans="2:13" ht="30" customHeight="1" x14ac:dyDescent="0.3">
      <c r="B135" s="13" t="str">
        <f>IF('Συμβατικά ΦΣ'!B135&lt;&gt;"",'Συμβατικά ΦΣ'!B135,"")</f>
        <v/>
      </c>
      <c r="C135" s="1" t="str">
        <f>IF(B135&lt;&gt;"",'Νέα ΦΣ'!C135,"")</f>
        <v/>
      </c>
      <c r="D135" s="1" t="str">
        <f>IF(B135&lt;&gt;"",Βραχίονες!D135,"")</f>
        <v/>
      </c>
      <c r="E135" s="3" t="str">
        <f>IF(B135&lt;&gt;"",ROUND('Συμβατικά ΦΣ'!H135*'Συμβατικά ΦΣ'!J135,2),"")</f>
        <v/>
      </c>
      <c r="F135" s="3" t="str">
        <f>IF(B135&lt;&gt;"",ROUND('Νέα ΦΣ'!I135*'Νέα ΦΣ'!M135,2),"")</f>
        <v/>
      </c>
      <c r="G135" s="3" t="str">
        <f>IF(B135&lt;&gt;"",ROUND('Συμβατικά ΦΣ'!L135*'Συμβατικά ΦΣ'!J135*'Γενικά Δεδομένα'!$I$6*365/1000,2),"")</f>
        <v/>
      </c>
      <c r="H135" s="3" t="str">
        <f>IF(B135&lt;&gt;"",IF('Νέα ΦΣ'!O135="ΝΑΙ",ROUND(0.85*F135*'Γενικά Δεδομένα'!$I$6*365/1000,2),ROUND(F135*'Γενικά Δεδομένα'!$I$6*365/1000,2)),"")</f>
        <v/>
      </c>
      <c r="I135" s="2" t="str">
        <f>IF(B135&lt;&gt;"",ROUND('Συμβατικά ΦΣ'!H135*'Γενικά Δεδομένα'!$I$9,2),"")</f>
        <v/>
      </c>
      <c r="J135" s="3" t="str">
        <f>IF(B135&lt;&gt;"",ROUND(('Νέα ΦΣ'!I135+'Νέα ΦΣ'!J135)*'Νέα ΦΣ'!N135,2),"")</f>
        <v/>
      </c>
      <c r="K135" s="3" t="str">
        <f>IF(B135&lt;&gt;"",ROUND(Βραχίονες!F135*'Γενικά Δεδομένα'!$I$10,2),"")</f>
        <v/>
      </c>
      <c r="L135" s="3" t="str">
        <f>IF(B135&lt;&gt;"",ROUND((Βραχίονες!F135+Βραχίονες!G135)*'Γενικά Δεδομένα'!$I$11,2),"")</f>
        <v/>
      </c>
      <c r="M135" s="14"/>
    </row>
    <row r="136" spans="2:13" ht="30" customHeight="1" x14ac:dyDescent="0.3">
      <c r="B136" s="13" t="str">
        <f>IF('Συμβατικά ΦΣ'!B136&lt;&gt;"",'Συμβατικά ΦΣ'!B136,"")</f>
        <v/>
      </c>
      <c r="C136" s="1" t="str">
        <f>IF(B136&lt;&gt;"",'Νέα ΦΣ'!C136,"")</f>
        <v/>
      </c>
      <c r="D136" s="1" t="str">
        <f>IF(B136&lt;&gt;"",Βραχίονες!D136,"")</f>
        <v/>
      </c>
      <c r="E136" s="3" t="str">
        <f>IF(B136&lt;&gt;"",ROUND('Συμβατικά ΦΣ'!H136*'Συμβατικά ΦΣ'!J136,2),"")</f>
        <v/>
      </c>
      <c r="F136" s="3" t="str">
        <f>IF(B136&lt;&gt;"",ROUND('Νέα ΦΣ'!I136*'Νέα ΦΣ'!M136,2),"")</f>
        <v/>
      </c>
      <c r="G136" s="3" t="str">
        <f>IF(B136&lt;&gt;"",ROUND('Συμβατικά ΦΣ'!L136*'Συμβατικά ΦΣ'!J136*'Γενικά Δεδομένα'!$I$6*365/1000,2),"")</f>
        <v/>
      </c>
      <c r="H136" s="3" t="str">
        <f>IF(B136&lt;&gt;"",IF('Νέα ΦΣ'!O136="ΝΑΙ",ROUND(0.85*F136*'Γενικά Δεδομένα'!$I$6*365/1000,2),ROUND(F136*'Γενικά Δεδομένα'!$I$6*365/1000,2)),"")</f>
        <v/>
      </c>
      <c r="I136" s="2" t="str">
        <f>IF(B136&lt;&gt;"",ROUND('Συμβατικά ΦΣ'!H136*'Γενικά Δεδομένα'!$I$9,2),"")</f>
        <v/>
      </c>
      <c r="J136" s="3" t="str">
        <f>IF(B136&lt;&gt;"",ROUND(('Νέα ΦΣ'!I136+'Νέα ΦΣ'!J136)*'Νέα ΦΣ'!N136,2),"")</f>
        <v/>
      </c>
      <c r="K136" s="3" t="str">
        <f>IF(B136&lt;&gt;"",ROUND(Βραχίονες!F136*'Γενικά Δεδομένα'!$I$10,2),"")</f>
        <v/>
      </c>
      <c r="L136" s="3" t="str">
        <f>IF(B136&lt;&gt;"",ROUND((Βραχίονες!F136+Βραχίονες!G136)*'Γενικά Δεδομένα'!$I$11,2),"")</f>
        <v/>
      </c>
      <c r="M136" s="14"/>
    </row>
    <row r="137" spans="2:13" ht="30" customHeight="1" x14ac:dyDescent="0.3">
      <c r="B137" s="13" t="str">
        <f>IF('Συμβατικά ΦΣ'!B137&lt;&gt;"",'Συμβατικά ΦΣ'!B137,"")</f>
        <v/>
      </c>
      <c r="C137" s="1" t="str">
        <f>IF(B137&lt;&gt;"",'Νέα ΦΣ'!C137,"")</f>
        <v/>
      </c>
      <c r="D137" s="1" t="str">
        <f>IF(B137&lt;&gt;"",Βραχίονες!D137,"")</f>
        <v/>
      </c>
      <c r="E137" s="3" t="str">
        <f>IF(B137&lt;&gt;"",ROUND('Συμβατικά ΦΣ'!H137*'Συμβατικά ΦΣ'!J137,2),"")</f>
        <v/>
      </c>
      <c r="F137" s="3" t="str">
        <f>IF(B137&lt;&gt;"",ROUND('Νέα ΦΣ'!I137*'Νέα ΦΣ'!M137,2),"")</f>
        <v/>
      </c>
      <c r="G137" s="3" t="str">
        <f>IF(B137&lt;&gt;"",ROUND('Συμβατικά ΦΣ'!L137*'Συμβατικά ΦΣ'!J137*'Γενικά Δεδομένα'!$I$6*365/1000,2),"")</f>
        <v/>
      </c>
      <c r="H137" s="3" t="str">
        <f>IF(B137&lt;&gt;"",IF('Νέα ΦΣ'!O137="ΝΑΙ",ROUND(0.85*F137*'Γενικά Δεδομένα'!$I$6*365/1000,2),ROUND(F137*'Γενικά Δεδομένα'!$I$6*365/1000,2)),"")</f>
        <v/>
      </c>
      <c r="I137" s="2" t="str">
        <f>IF(B137&lt;&gt;"",ROUND('Συμβατικά ΦΣ'!H137*'Γενικά Δεδομένα'!$I$9,2),"")</f>
        <v/>
      </c>
      <c r="J137" s="3" t="str">
        <f>IF(B137&lt;&gt;"",ROUND(('Νέα ΦΣ'!I137+'Νέα ΦΣ'!J137)*'Νέα ΦΣ'!N137,2),"")</f>
        <v/>
      </c>
      <c r="K137" s="3" t="str">
        <f>IF(B137&lt;&gt;"",ROUND(Βραχίονες!F137*'Γενικά Δεδομένα'!$I$10,2),"")</f>
        <v/>
      </c>
      <c r="L137" s="3" t="str">
        <f>IF(B137&lt;&gt;"",ROUND((Βραχίονες!F137+Βραχίονες!G137)*'Γενικά Δεδομένα'!$I$11,2),"")</f>
        <v/>
      </c>
      <c r="M137" s="14"/>
    </row>
    <row r="138" spans="2:13" ht="30" customHeight="1" x14ac:dyDescent="0.3">
      <c r="B138" s="13" t="str">
        <f>IF('Συμβατικά ΦΣ'!B138&lt;&gt;"",'Συμβατικά ΦΣ'!B138,"")</f>
        <v/>
      </c>
      <c r="C138" s="1" t="str">
        <f>IF(B138&lt;&gt;"",'Νέα ΦΣ'!C138,"")</f>
        <v/>
      </c>
      <c r="D138" s="1" t="str">
        <f>IF(B138&lt;&gt;"",Βραχίονες!D138,"")</f>
        <v/>
      </c>
      <c r="E138" s="3" t="str">
        <f>IF(B138&lt;&gt;"",ROUND('Συμβατικά ΦΣ'!H138*'Συμβατικά ΦΣ'!J138,2),"")</f>
        <v/>
      </c>
      <c r="F138" s="3" t="str">
        <f>IF(B138&lt;&gt;"",ROUND('Νέα ΦΣ'!I138*'Νέα ΦΣ'!M138,2),"")</f>
        <v/>
      </c>
      <c r="G138" s="3" t="str">
        <f>IF(B138&lt;&gt;"",ROUND('Συμβατικά ΦΣ'!L138*'Συμβατικά ΦΣ'!J138*'Γενικά Δεδομένα'!$I$6*365/1000,2),"")</f>
        <v/>
      </c>
      <c r="H138" s="3" t="str">
        <f>IF(B138&lt;&gt;"",IF('Νέα ΦΣ'!O138="ΝΑΙ",ROUND(0.85*F138*'Γενικά Δεδομένα'!$I$6*365/1000,2),ROUND(F138*'Γενικά Δεδομένα'!$I$6*365/1000,2)),"")</f>
        <v/>
      </c>
      <c r="I138" s="2" t="str">
        <f>IF(B138&lt;&gt;"",ROUND('Συμβατικά ΦΣ'!H138*'Γενικά Δεδομένα'!$I$9,2),"")</f>
        <v/>
      </c>
      <c r="J138" s="3" t="str">
        <f>IF(B138&lt;&gt;"",ROUND(('Νέα ΦΣ'!I138+'Νέα ΦΣ'!J138)*'Νέα ΦΣ'!N138,2),"")</f>
        <v/>
      </c>
      <c r="K138" s="3" t="str">
        <f>IF(B138&lt;&gt;"",ROUND(Βραχίονες!F138*'Γενικά Δεδομένα'!$I$10,2),"")</f>
        <v/>
      </c>
      <c r="L138" s="3" t="str">
        <f>IF(B138&lt;&gt;"",ROUND((Βραχίονες!F138+Βραχίονες!G138)*'Γενικά Δεδομένα'!$I$11,2),"")</f>
        <v/>
      </c>
      <c r="M138" s="14"/>
    </row>
    <row r="139" spans="2:13" ht="30" customHeight="1" x14ac:dyDescent="0.3">
      <c r="B139" s="13" t="str">
        <f>IF('Συμβατικά ΦΣ'!B139&lt;&gt;"",'Συμβατικά ΦΣ'!B139,"")</f>
        <v/>
      </c>
      <c r="C139" s="1" t="str">
        <f>IF(B139&lt;&gt;"",'Νέα ΦΣ'!C139,"")</f>
        <v/>
      </c>
      <c r="D139" s="1" t="str">
        <f>IF(B139&lt;&gt;"",Βραχίονες!D139,"")</f>
        <v/>
      </c>
      <c r="E139" s="3" t="str">
        <f>IF(B139&lt;&gt;"",ROUND('Συμβατικά ΦΣ'!H139*'Συμβατικά ΦΣ'!J139,2),"")</f>
        <v/>
      </c>
      <c r="F139" s="3" t="str">
        <f>IF(B139&lt;&gt;"",ROUND('Νέα ΦΣ'!I139*'Νέα ΦΣ'!M139,2),"")</f>
        <v/>
      </c>
      <c r="G139" s="3" t="str">
        <f>IF(B139&lt;&gt;"",ROUND('Συμβατικά ΦΣ'!L139*'Συμβατικά ΦΣ'!J139*'Γενικά Δεδομένα'!$I$6*365/1000,2),"")</f>
        <v/>
      </c>
      <c r="H139" s="3" t="str">
        <f>IF(B139&lt;&gt;"",IF('Νέα ΦΣ'!O139="ΝΑΙ",ROUND(0.85*F139*'Γενικά Δεδομένα'!$I$6*365/1000,2),ROUND(F139*'Γενικά Δεδομένα'!$I$6*365/1000,2)),"")</f>
        <v/>
      </c>
      <c r="I139" s="2" t="str">
        <f>IF(B139&lt;&gt;"",ROUND('Συμβατικά ΦΣ'!H139*'Γενικά Δεδομένα'!$I$9,2),"")</f>
        <v/>
      </c>
      <c r="J139" s="3" t="str">
        <f>IF(B139&lt;&gt;"",ROUND(('Νέα ΦΣ'!I139+'Νέα ΦΣ'!J139)*'Νέα ΦΣ'!N139,2),"")</f>
        <v/>
      </c>
      <c r="K139" s="3" t="str">
        <f>IF(B139&lt;&gt;"",ROUND(Βραχίονες!F139*'Γενικά Δεδομένα'!$I$10,2),"")</f>
        <v/>
      </c>
      <c r="L139" s="3" t="str">
        <f>IF(B139&lt;&gt;"",ROUND((Βραχίονες!F139+Βραχίονες!G139)*'Γενικά Δεδομένα'!$I$11,2),"")</f>
        <v/>
      </c>
      <c r="M139" s="14"/>
    </row>
    <row r="140" spans="2:13" ht="30" customHeight="1" x14ac:dyDescent="0.3">
      <c r="B140" s="13" t="str">
        <f>IF('Συμβατικά ΦΣ'!B140&lt;&gt;"",'Συμβατικά ΦΣ'!B140,"")</f>
        <v/>
      </c>
      <c r="C140" s="1" t="str">
        <f>IF(B140&lt;&gt;"",'Νέα ΦΣ'!C140,"")</f>
        <v/>
      </c>
      <c r="D140" s="1" t="str">
        <f>IF(B140&lt;&gt;"",Βραχίονες!D140,"")</f>
        <v/>
      </c>
      <c r="E140" s="3" t="str">
        <f>IF(B140&lt;&gt;"",ROUND('Συμβατικά ΦΣ'!H140*'Συμβατικά ΦΣ'!J140,2),"")</f>
        <v/>
      </c>
      <c r="F140" s="3" t="str">
        <f>IF(B140&lt;&gt;"",ROUND('Νέα ΦΣ'!I140*'Νέα ΦΣ'!M140,2),"")</f>
        <v/>
      </c>
      <c r="G140" s="3" t="str">
        <f>IF(B140&lt;&gt;"",ROUND('Συμβατικά ΦΣ'!L140*'Συμβατικά ΦΣ'!J140*'Γενικά Δεδομένα'!$I$6*365/1000,2),"")</f>
        <v/>
      </c>
      <c r="H140" s="3" t="str">
        <f>IF(B140&lt;&gt;"",IF('Νέα ΦΣ'!O140="ΝΑΙ",ROUND(0.85*F140*'Γενικά Δεδομένα'!$I$6*365/1000,2),ROUND(F140*'Γενικά Δεδομένα'!$I$6*365/1000,2)),"")</f>
        <v/>
      </c>
      <c r="I140" s="2" t="str">
        <f>IF(B140&lt;&gt;"",ROUND('Συμβατικά ΦΣ'!H140*'Γενικά Δεδομένα'!$I$9,2),"")</f>
        <v/>
      </c>
      <c r="J140" s="3" t="str">
        <f>IF(B140&lt;&gt;"",ROUND(('Νέα ΦΣ'!I140+'Νέα ΦΣ'!J140)*'Νέα ΦΣ'!N140,2),"")</f>
        <v/>
      </c>
      <c r="K140" s="3" t="str">
        <f>IF(B140&lt;&gt;"",ROUND(Βραχίονες!F140*'Γενικά Δεδομένα'!$I$10,2),"")</f>
        <v/>
      </c>
      <c r="L140" s="3" t="str">
        <f>IF(B140&lt;&gt;"",ROUND((Βραχίονες!F140+Βραχίονες!G140)*'Γενικά Δεδομένα'!$I$11,2),"")</f>
        <v/>
      </c>
      <c r="M140" s="14"/>
    </row>
    <row r="141" spans="2:13" ht="30" customHeight="1" x14ac:dyDescent="0.3">
      <c r="B141" s="13" t="str">
        <f>IF('Συμβατικά ΦΣ'!B141&lt;&gt;"",'Συμβατικά ΦΣ'!B141,"")</f>
        <v/>
      </c>
      <c r="C141" s="1" t="str">
        <f>IF(B141&lt;&gt;"",'Νέα ΦΣ'!C141,"")</f>
        <v/>
      </c>
      <c r="D141" s="1" t="str">
        <f>IF(B141&lt;&gt;"",Βραχίονες!D141,"")</f>
        <v/>
      </c>
      <c r="E141" s="3" t="str">
        <f>IF(B141&lt;&gt;"",ROUND('Συμβατικά ΦΣ'!H141*'Συμβατικά ΦΣ'!J141,2),"")</f>
        <v/>
      </c>
      <c r="F141" s="3" t="str">
        <f>IF(B141&lt;&gt;"",ROUND('Νέα ΦΣ'!I141*'Νέα ΦΣ'!M141,2),"")</f>
        <v/>
      </c>
      <c r="G141" s="3" t="str">
        <f>IF(B141&lt;&gt;"",ROUND('Συμβατικά ΦΣ'!L141*'Συμβατικά ΦΣ'!J141*'Γενικά Δεδομένα'!$I$6*365/1000,2),"")</f>
        <v/>
      </c>
      <c r="H141" s="3" t="str">
        <f>IF(B141&lt;&gt;"",IF('Νέα ΦΣ'!O141="ΝΑΙ",ROUND(0.85*F141*'Γενικά Δεδομένα'!$I$6*365/1000,2),ROUND(F141*'Γενικά Δεδομένα'!$I$6*365/1000,2)),"")</f>
        <v/>
      </c>
      <c r="I141" s="2" t="str">
        <f>IF(B141&lt;&gt;"",ROUND('Συμβατικά ΦΣ'!H141*'Γενικά Δεδομένα'!$I$9,2),"")</f>
        <v/>
      </c>
      <c r="J141" s="3" t="str">
        <f>IF(B141&lt;&gt;"",ROUND(('Νέα ΦΣ'!I141+'Νέα ΦΣ'!J141)*'Νέα ΦΣ'!N141,2),"")</f>
        <v/>
      </c>
      <c r="K141" s="3" t="str">
        <f>IF(B141&lt;&gt;"",ROUND(Βραχίονες!F141*'Γενικά Δεδομένα'!$I$10,2),"")</f>
        <v/>
      </c>
      <c r="L141" s="3" t="str">
        <f>IF(B141&lt;&gt;"",ROUND((Βραχίονες!F141+Βραχίονες!G141)*'Γενικά Δεδομένα'!$I$11,2),"")</f>
        <v/>
      </c>
      <c r="M141" s="14"/>
    </row>
    <row r="142" spans="2:13" ht="30" customHeight="1" x14ac:dyDescent="0.3">
      <c r="B142" s="13" t="str">
        <f>IF('Συμβατικά ΦΣ'!B142&lt;&gt;"",'Συμβατικά ΦΣ'!B142,"")</f>
        <v/>
      </c>
      <c r="C142" s="1" t="str">
        <f>IF(B142&lt;&gt;"",'Νέα ΦΣ'!C142,"")</f>
        <v/>
      </c>
      <c r="D142" s="1" t="str">
        <f>IF(B142&lt;&gt;"",Βραχίονες!D142,"")</f>
        <v/>
      </c>
      <c r="E142" s="3" t="str">
        <f>IF(B142&lt;&gt;"",ROUND('Συμβατικά ΦΣ'!H142*'Συμβατικά ΦΣ'!J142,2),"")</f>
        <v/>
      </c>
      <c r="F142" s="3" t="str">
        <f>IF(B142&lt;&gt;"",ROUND('Νέα ΦΣ'!I142*'Νέα ΦΣ'!M142,2),"")</f>
        <v/>
      </c>
      <c r="G142" s="3" t="str">
        <f>IF(B142&lt;&gt;"",ROUND('Συμβατικά ΦΣ'!L142*'Συμβατικά ΦΣ'!J142*'Γενικά Δεδομένα'!$I$6*365/1000,2),"")</f>
        <v/>
      </c>
      <c r="H142" s="3" t="str">
        <f>IF(B142&lt;&gt;"",IF('Νέα ΦΣ'!O142="ΝΑΙ",ROUND(0.85*F142*'Γενικά Δεδομένα'!$I$6*365/1000,2),ROUND(F142*'Γενικά Δεδομένα'!$I$6*365/1000,2)),"")</f>
        <v/>
      </c>
      <c r="I142" s="2" t="str">
        <f>IF(B142&lt;&gt;"",ROUND('Συμβατικά ΦΣ'!H142*'Γενικά Δεδομένα'!$I$9,2),"")</f>
        <v/>
      </c>
      <c r="J142" s="3" t="str">
        <f>IF(B142&lt;&gt;"",ROUND(('Νέα ΦΣ'!I142+'Νέα ΦΣ'!J142)*'Νέα ΦΣ'!N142,2),"")</f>
        <v/>
      </c>
      <c r="K142" s="3" t="str">
        <f>IF(B142&lt;&gt;"",ROUND(Βραχίονες!F142*'Γενικά Δεδομένα'!$I$10,2),"")</f>
        <v/>
      </c>
      <c r="L142" s="3" t="str">
        <f>IF(B142&lt;&gt;"",ROUND((Βραχίονες!F142+Βραχίονες!G142)*'Γενικά Δεδομένα'!$I$11,2),"")</f>
        <v/>
      </c>
      <c r="M142" s="14"/>
    </row>
    <row r="143" spans="2:13" ht="30" customHeight="1" x14ac:dyDescent="0.3">
      <c r="B143" s="13" t="str">
        <f>IF('Συμβατικά ΦΣ'!B143&lt;&gt;"",'Συμβατικά ΦΣ'!B143,"")</f>
        <v/>
      </c>
      <c r="C143" s="1" t="str">
        <f>IF(B143&lt;&gt;"",'Νέα ΦΣ'!C143,"")</f>
        <v/>
      </c>
      <c r="D143" s="1" t="str">
        <f>IF(B143&lt;&gt;"",Βραχίονες!D143,"")</f>
        <v/>
      </c>
      <c r="E143" s="3" t="str">
        <f>IF(B143&lt;&gt;"",ROUND('Συμβατικά ΦΣ'!H143*'Συμβατικά ΦΣ'!J143,2),"")</f>
        <v/>
      </c>
      <c r="F143" s="3" t="str">
        <f>IF(B143&lt;&gt;"",ROUND('Νέα ΦΣ'!I143*'Νέα ΦΣ'!M143,2),"")</f>
        <v/>
      </c>
      <c r="G143" s="3" t="str">
        <f>IF(B143&lt;&gt;"",ROUND('Συμβατικά ΦΣ'!L143*'Συμβατικά ΦΣ'!J143*'Γενικά Δεδομένα'!$I$6*365/1000,2),"")</f>
        <v/>
      </c>
      <c r="H143" s="3" t="str">
        <f>IF(B143&lt;&gt;"",IF('Νέα ΦΣ'!O143="ΝΑΙ",ROUND(0.85*F143*'Γενικά Δεδομένα'!$I$6*365/1000,2),ROUND(F143*'Γενικά Δεδομένα'!$I$6*365/1000,2)),"")</f>
        <v/>
      </c>
      <c r="I143" s="2" t="str">
        <f>IF(B143&lt;&gt;"",ROUND('Συμβατικά ΦΣ'!H143*'Γενικά Δεδομένα'!$I$9,2),"")</f>
        <v/>
      </c>
      <c r="J143" s="3" t="str">
        <f>IF(B143&lt;&gt;"",ROUND(('Νέα ΦΣ'!I143+'Νέα ΦΣ'!J143)*'Νέα ΦΣ'!N143,2),"")</f>
        <v/>
      </c>
      <c r="K143" s="3" t="str">
        <f>IF(B143&lt;&gt;"",ROUND(Βραχίονες!F143*'Γενικά Δεδομένα'!$I$10,2),"")</f>
        <v/>
      </c>
      <c r="L143" s="3" t="str">
        <f>IF(B143&lt;&gt;"",ROUND((Βραχίονες!F143+Βραχίονες!G143)*'Γενικά Δεδομένα'!$I$11,2),"")</f>
        <v/>
      </c>
      <c r="M143" s="14"/>
    </row>
    <row r="144" spans="2:13" ht="30" customHeight="1" x14ac:dyDescent="0.3">
      <c r="B144" s="13" t="str">
        <f>IF('Συμβατικά ΦΣ'!B144&lt;&gt;"",'Συμβατικά ΦΣ'!B144,"")</f>
        <v/>
      </c>
      <c r="C144" s="1" t="str">
        <f>IF(B144&lt;&gt;"",'Νέα ΦΣ'!C144,"")</f>
        <v/>
      </c>
      <c r="D144" s="1" t="str">
        <f>IF(B144&lt;&gt;"",Βραχίονες!D144,"")</f>
        <v/>
      </c>
      <c r="E144" s="3" t="str">
        <f>IF(B144&lt;&gt;"",ROUND('Συμβατικά ΦΣ'!H144*'Συμβατικά ΦΣ'!J144,2),"")</f>
        <v/>
      </c>
      <c r="F144" s="3" t="str">
        <f>IF(B144&lt;&gt;"",ROUND('Νέα ΦΣ'!I144*'Νέα ΦΣ'!M144,2),"")</f>
        <v/>
      </c>
      <c r="G144" s="3" t="str">
        <f>IF(B144&lt;&gt;"",ROUND('Συμβατικά ΦΣ'!L144*'Συμβατικά ΦΣ'!J144*'Γενικά Δεδομένα'!$I$6*365/1000,2),"")</f>
        <v/>
      </c>
      <c r="H144" s="3" t="str">
        <f>IF(B144&lt;&gt;"",IF('Νέα ΦΣ'!O144="ΝΑΙ",ROUND(0.85*F144*'Γενικά Δεδομένα'!$I$6*365/1000,2),ROUND(F144*'Γενικά Δεδομένα'!$I$6*365/1000,2)),"")</f>
        <v/>
      </c>
      <c r="I144" s="2" t="str">
        <f>IF(B144&lt;&gt;"",ROUND('Συμβατικά ΦΣ'!H144*'Γενικά Δεδομένα'!$I$9,2),"")</f>
        <v/>
      </c>
      <c r="J144" s="3" t="str">
        <f>IF(B144&lt;&gt;"",ROUND(('Νέα ΦΣ'!I144+'Νέα ΦΣ'!J144)*'Νέα ΦΣ'!N144,2),"")</f>
        <v/>
      </c>
      <c r="K144" s="3" t="str">
        <f>IF(B144&lt;&gt;"",ROUND(Βραχίονες!F144*'Γενικά Δεδομένα'!$I$10,2),"")</f>
        <v/>
      </c>
      <c r="L144" s="3" t="str">
        <f>IF(B144&lt;&gt;"",ROUND((Βραχίονες!F144+Βραχίονες!G144)*'Γενικά Δεδομένα'!$I$11,2),"")</f>
        <v/>
      </c>
      <c r="M144" s="14"/>
    </row>
    <row r="145" spans="2:13" ht="30" customHeight="1" x14ac:dyDescent="0.3">
      <c r="B145" s="13" t="str">
        <f>IF('Συμβατικά ΦΣ'!B145&lt;&gt;"",'Συμβατικά ΦΣ'!B145,"")</f>
        <v/>
      </c>
      <c r="C145" s="1" t="str">
        <f>IF(B145&lt;&gt;"",'Νέα ΦΣ'!C145,"")</f>
        <v/>
      </c>
      <c r="D145" s="1" t="str">
        <f>IF(B145&lt;&gt;"",Βραχίονες!D145,"")</f>
        <v/>
      </c>
      <c r="E145" s="3" t="str">
        <f>IF(B145&lt;&gt;"",ROUND('Συμβατικά ΦΣ'!H145*'Συμβατικά ΦΣ'!J145,2),"")</f>
        <v/>
      </c>
      <c r="F145" s="3" t="str">
        <f>IF(B145&lt;&gt;"",ROUND('Νέα ΦΣ'!I145*'Νέα ΦΣ'!M145,2),"")</f>
        <v/>
      </c>
      <c r="G145" s="3" t="str">
        <f>IF(B145&lt;&gt;"",ROUND('Συμβατικά ΦΣ'!L145*'Συμβατικά ΦΣ'!J145*'Γενικά Δεδομένα'!$I$6*365/1000,2),"")</f>
        <v/>
      </c>
      <c r="H145" s="3" t="str">
        <f>IF(B145&lt;&gt;"",IF('Νέα ΦΣ'!O145="ΝΑΙ",ROUND(0.85*F145*'Γενικά Δεδομένα'!$I$6*365/1000,2),ROUND(F145*'Γενικά Δεδομένα'!$I$6*365/1000,2)),"")</f>
        <v/>
      </c>
      <c r="I145" s="2" t="str">
        <f>IF(B145&lt;&gt;"",ROUND('Συμβατικά ΦΣ'!H145*'Γενικά Δεδομένα'!$I$9,2),"")</f>
        <v/>
      </c>
      <c r="J145" s="3" t="str">
        <f>IF(B145&lt;&gt;"",ROUND(('Νέα ΦΣ'!I145+'Νέα ΦΣ'!J145)*'Νέα ΦΣ'!N145,2),"")</f>
        <v/>
      </c>
      <c r="K145" s="3" t="str">
        <f>IF(B145&lt;&gt;"",ROUND(Βραχίονες!F145*'Γενικά Δεδομένα'!$I$10,2),"")</f>
        <v/>
      </c>
      <c r="L145" s="3" t="str">
        <f>IF(B145&lt;&gt;"",ROUND((Βραχίονες!F145+Βραχίονες!G145)*'Γενικά Δεδομένα'!$I$11,2),"")</f>
        <v/>
      </c>
      <c r="M145" s="14"/>
    </row>
    <row r="146" spans="2:13" ht="30" customHeight="1" x14ac:dyDescent="0.3">
      <c r="B146" s="13" t="str">
        <f>IF('Συμβατικά ΦΣ'!B146&lt;&gt;"",'Συμβατικά ΦΣ'!B146,"")</f>
        <v/>
      </c>
      <c r="C146" s="1" t="str">
        <f>IF(B146&lt;&gt;"",'Νέα ΦΣ'!C146,"")</f>
        <v/>
      </c>
      <c r="D146" s="1" t="str">
        <f>IF(B146&lt;&gt;"",Βραχίονες!D146,"")</f>
        <v/>
      </c>
      <c r="E146" s="3" t="str">
        <f>IF(B146&lt;&gt;"",ROUND('Συμβατικά ΦΣ'!H146*'Συμβατικά ΦΣ'!J146,2),"")</f>
        <v/>
      </c>
      <c r="F146" s="3" t="str">
        <f>IF(B146&lt;&gt;"",ROUND('Νέα ΦΣ'!I146*'Νέα ΦΣ'!M146,2),"")</f>
        <v/>
      </c>
      <c r="G146" s="3" t="str">
        <f>IF(B146&lt;&gt;"",ROUND('Συμβατικά ΦΣ'!L146*'Συμβατικά ΦΣ'!J146*'Γενικά Δεδομένα'!$I$6*365/1000,2),"")</f>
        <v/>
      </c>
      <c r="H146" s="3" t="str">
        <f>IF(B146&lt;&gt;"",IF('Νέα ΦΣ'!O146="ΝΑΙ",ROUND(0.85*F146*'Γενικά Δεδομένα'!$I$6*365/1000,2),ROUND(F146*'Γενικά Δεδομένα'!$I$6*365/1000,2)),"")</f>
        <v/>
      </c>
      <c r="I146" s="2" t="str">
        <f>IF(B146&lt;&gt;"",ROUND('Συμβατικά ΦΣ'!H146*'Γενικά Δεδομένα'!$I$9,2),"")</f>
        <v/>
      </c>
      <c r="J146" s="3" t="str">
        <f>IF(B146&lt;&gt;"",ROUND(('Νέα ΦΣ'!I146+'Νέα ΦΣ'!J146)*'Νέα ΦΣ'!N146,2),"")</f>
        <v/>
      </c>
      <c r="K146" s="3" t="str">
        <f>IF(B146&lt;&gt;"",ROUND(Βραχίονες!F146*'Γενικά Δεδομένα'!$I$10,2),"")</f>
        <v/>
      </c>
      <c r="L146" s="3" t="str">
        <f>IF(B146&lt;&gt;"",ROUND((Βραχίονες!F146+Βραχίονες!G146)*'Γενικά Δεδομένα'!$I$11,2),"")</f>
        <v/>
      </c>
      <c r="M146" s="14"/>
    </row>
    <row r="147" spans="2:13" ht="30" customHeight="1" x14ac:dyDescent="0.3">
      <c r="B147" s="13" t="str">
        <f>IF('Συμβατικά ΦΣ'!B147&lt;&gt;"",'Συμβατικά ΦΣ'!B147,"")</f>
        <v/>
      </c>
      <c r="C147" s="1" t="str">
        <f>IF(B147&lt;&gt;"",'Νέα ΦΣ'!C147,"")</f>
        <v/>
      </c>
      <c r="D147" s="1" t="str">
        <f>IF(B147&lt;&gt;"",Βραχίονες!D147,"")</f>
        <v/>
      </c>
      <c r="E147" s="3" t="str">
        <f>IF(B147&lt;&gt;"",ROUND('Συμβατικά ΦΣ'!H147*'Συμβατικά ΦΣ'!J147,2),"")</f>
        <v/>
      </c>
      <c r="F147" s="3" t="str">
        <f>IF(B147&lt;&gt;"",ROUND('Νέα ΦΣ'!I147*'Νέα ΦΣ'!M147,2),"")</f>
        <v/>
      </c>
      <c r="G147" s="3" t="str">
        <f>IF(B147&lt;&gt;"",ROUND('Συμβατικά ΦΣ'!L147*'Συμβατικά ΦΣ'!J147*'Γενικά Δεδομένα'!$I$6*365/1000,2),"")</f>
        <v/>
      </c>
      <c r="H147" s="3" t="str">
        <f>IF(B147&lt;&gt;"",IF('Νέα ΦΣ'!O147="ΝΑΙ",ROUND(0.85*F147*'Γενικά Δεδομένα'!$I$6*365/1000,2),ROUND(F147*'Γενικά Δεδομένα'!$I$6*365/1000,2)),"")</f>
        <v/>
      </c>
      <c r="I147" s="2" t="str">
        <f>IF(B147&lt;&gt;"",ROUND('Συμβατικά ΦΣ'!H147*'Γενικά Δεδομένα'!$I$9,2),"")</f>
        <v/>
      </c>
      <c r="J147" s="3" t="str">
        <f>IF(B147&lt;&gt;"",ROUND(('Νέα ΦΣ'!I147+'Νέα ΦΣ'!J147)*'Νέα ΦΣ'!N147,2),"")</f>
        <v/>
      </c>
      <c r="K147" s="3" t="str">
        <f>IF(B147&lt;&gt;"",ROUND(Βραχίονες!F147*'Γενικά Δεδομένα'!$I$10,2),"")</f>
        <v/>
      </c>
      <c r="L147" s="3" t="str">
        <f>IF(B147&lt;&gt;"",ROUND((Βραχίονες!F147+Βραχίονες!G147)*'Γενικά Δεδομένα'!$I$11,2),"")</f>
        <v/>
      </c>
      <c r="M147" s="14"/>
    </row>
    <row r="148" spans="2:13" ht="30" customHeight="1" x14ac:dyDescent="0.3">
      <c r="B148" s="13" t="str">
        <f>IF('Συμβατικά ΦΣ'!B148&lt;&gt;"",'Συμβατικά ΦΣ'!B148,"")</f>
        <v/>
      </c>
      <c r="C148" s="1" t="str">
        <f>IF(B148&lt;&gt;"",'Νέα ΦΣ'!C148,"")</f>
        <v/>
      </c>
      <c r="D148" s="1" t="str">
        <f>IF(B148&lt;&gt;"",Βραχίονες!D148,"")</f>
        <v/>
      </c>
      <c r="E148" s="3" t="str">
        <f>IF(B148&lt;&gt;"",ROUND('Συμβατικά ΦΣ'!H148*'Συμβατικά ΦΣ'!J148,2),"")</f>
        <v/>
      </c>
      <c r="F148" s="3" t="str">
        <f>IF(B148&lt;&gt;"",ROUND('Νέα ΦΣ'!I148*'Νέα ΦΣ'!M148,2),"")</f>
        <v/>
      </c>
      <c r="G148" s="3" t="str">
        <f>IF(B148&lt;&gt;"",ROUND('Συμβατικά ΦΣ'!L148*'Συμβατικά ΦΣ'!J148*'Γενικά Δεδομένα'!$I$6*365/1000,2),"")</f>
        <v/>
      </c>
      <c r="H148" s="3" t="str">
        <f>IF(B148&lt;&gt;"",IF('Νέα ΦΣ'!O148="ΝΑΙ",ROUND(0.85*F148*'Γενικά Δεδομένα'!$I$6*365/1000,2),ROUND(F148*'Γενικά Δεδομένα'!$I$6*365/1000,2)),"")</f>
        <v/>
      </c>
      <c r="I148" s="2" t="str">
        <f>IF(B148&lt;&gt;"",ROUND('Συμβατικά ΦΣ'!H148*'Γενικά Δεδομένα'!$I$9,2),"")</f>
        <v/>
      </c>
      <c r="J148" s="3" t="str">
        <f>IF(B148&lt;&gt;"",ROUND(('Νέα ΦΣ'!I148+'Νέα ΦΣ'!J148)*'Νέα ΦΣ'!N148,2),"")</f>
        <v/>
      </c>
      <c r="K148" s="3" t="str">
        <f>IF(B148&lt;&gt;"",ROUND(Βραχίονες!F148*'Γενικά Δεδομένα'!$I$10,2),"")</f>
        <v/>
      </c>
      <c r="L148" s="3" t="str">
        <f>IF(B148&lt;&gt;"",ROUND((Βραχίονες!F148+Βραχίονες!G148)*'Γενικά Δεδομένα'!$I$11,2),"")</f>
        <v/>
      </c>
      <c r="M148" s="14"/>
    </row>
    <row r="149" spans="2:13" ht="30" customHeight="1" x14ac:dyDescent="0.3">
      <c r="B149" s="13" t="str">
        <f>IF('Συμβατικά ΦΣ'!B149&lt;&gt;"",'Συμβατικά ΦΣ'!B149,"")</f>
        <v/>
      </c>
      <c r="C149" s="1" t="str">
        <f>IF(B149&lt;&gt;"",'Νέα ΦΣ'!C149,"")</f>
        <v/>
      </c>
      <c r="D149" s="1" t="str">
        <f>IF(B149&lt;&gt;"",Βραχίονες!D149,"")</f>
        <v/>
      </c>
      <c r="E149" s="3" t="str">
        <f>IF(B149&lt;&gt;"",ROUND('Συμβατικά ΦΣ'!H149*'Συμβατικά ΦΣ'!J149,2),"")</f>
        <v/>
      </c>
      <c r="F149" s="3" t="str">
        <f>IF(B149&lt;&gt;"",ROUND('Νέα ΦΣ'!I149*'Νέα ΦΣ'!M149,2),"")</f>
        <v/>
      </c>
      <c r="G149" s="3" t="str">
        <f>IF(B149&lt;&gt;"",ROUND('Συμβατικά ΦΣ'!L149*'Συμβατικά ΦΣ'!J149*'Γενικά Δεδομένα'!$I$6*365/1000,2),"")</f>
        <v/>
      </c>
      <c r="H149" s="3" t="str">
        <f>IF(B149&lt;&gt;"",IF('Νέα ΦΣ'!O149="ΝΑΙ",ROUND(0.85*F149*'Γενικά Δεδομένα'!$I$6*365/1000,2),ROUND(F149*'Γενικά Δεδομένα'!$I$6*365/1000,2)),"")</f>
        <v/>
      </c>
      <c r="I149" s="2" t="str">
        <f>IF(B149&lt;&gt;"",ROUND('Συμβατικά ΦΣ'!H149*'Γενικά Δεδομένα'!$I$9,2),"")</f>
        <v/>
      </c>
      <c r="J149" s="3" t="str">
        <f>IF(B149&lt;&gt;"",ROUND(('Νέα ΦΣ'!I149+'Νέα ΦΣ'!J149)*'Νέα ΦΣ'!N149,2),"")</f>
        <v/>
      </c>
      <c r="K149" s="3" t="str">
        <f>IF(B149&lt;&gt;"",ROUND(Βραχίονες!F149*'Γενικά Δεδομένα'!$I$10,2),"")</f>
        <v/>
      </c>
      <c r="L149" s="3" t="str">
        <f>IF(B149&lt;&gt;"",ROUND((Βραχίονες!F149+Βραχίονες!G149)*'Γενικά Δεδομένα'!$I$11,2),"")</f>
        <v/>
      </c>
      <c r="M149" s="14"/>
    </row>
    <row r="150" spans="2:13" ht="30" customHeight="1" x14ac:dyDescent="0.3">
      <c r="B150" s="13" t="str">
        <f>IF('Συμβατικά ΦΣ'!B150&lt;&gt;"",'Συμβατικά ΦΣ'!B150,"")</f>
        <v/>
      </c>
      <c r="C150" s="1" t="str">
        <f>IF(B150&lt;&gt;"",'Νέα ΦΣ'!C150,"")</f>
        <v/>
      </c>
      <c r="D150" s="1" t="str">
        <f>IF(B150&lt;&gt;"",Βραχίονες!D150,"")</f>
        <v/>
      </c>
      <c r="E150" s="3" t="str">
        <f>IF(B150&lt;&gt;"",ROUND('Συμβατικά ΦΣ'!H150*'Συμβατικά ΦΣ'!J150,2),"")</f>
        <v/>
      </c>
      <c r="F150" s="3" t="str">
        <f>IF(B150&lt;&gt;"",ROUND('Νέα ΦΣ'!I150*'Νέα ΦΣ'!M150,2),"")</f>
        <v/>
      </c>
      <c r="G150" s="3" t="str">
        <f>IF(B150&lt;&gt;"",ROUND('Συμβατικά ΦΣ'!L150*'Συμβατικά ΦΣ'!J150*'Γενικά Δεδομένα'!$I$6*365/1000,2),"")</f>
        <v/>
      </c>
      <c r="H150" s="3" t="str">
        <f>IF(B150&lt;&gt;"",IF('Νέα ΦΣ'!O150="ΝΑΙ",ROUND(0.85*F150*'Γενικά Δεδομένα'!$I$6*365/1000,2),ROUND(F150*'Γενικά Δεδομένα'!$I$6*365/1000,2)),"")</f>
        <v/>
      </c>
      <c r="I150" s="2" t="str">
        <f>IF(B150&lt;&gt;"",ROUND('Συμβατικά ΦΣ'!H150*'Γενικά Δεδομένα'!$I$9,2),"")</f>
        <v/>
      </c>
      <c r="J150" s="3" t="str">
        <f>IF(B150&lt;&gt;"",ROUND(('Νέα ΦΣ'!I150+'Νέα ΦΣ'!J150)*'Νέα ΦΣ'!N150,2),"")</f>
        <v/>
      </c>
      <c r="K150" s="3" t="str">
        <f>IF(B150&lt;&gt;"",ROUND(Βραχίονες!F150*'Γενικά Δεδομένα'!$I$10,2),"")</f>
        <v/>
      </c>
      <c r="L150" s="3" t="str">
        <f>IF(B150&lt;&gt;"",ROUND((Βραχίονες!F150+Βραχίονες!G150)*'Γενικά Δεδομένα'!$I$11,2),"")</f>
        <v/>
      </c>
      <c r="M150" s="14"/>
    </row>
    <row r="151" spans="2:13" ht="30" customHeight="1" x14ac:dyDescent="0.3">
      <c r="B151" s="13" t="str">
        <f>IF('Συμβατικά ΦΣ'!B151&lt;&gt;"",'Συμβατικά ΦΣ'!B151,"")</f>
        <v/>
      </c>
      <c r="C151" s="1" t="str">
        <f>IF(B151&lt;&gt;"",'Νέα ΦΣ'!C151,"")</f>
        <v/>
      </c>
      <c r="D151" s="1" t="str">
        <f>IF(B151&lt;&gt;"",Βραχίονες!D151,"")</f>
        <v/>
      </c>
      <c r="E151" s="3" t="str">
        <f>IF(B151&lt;&gt;"",ROUND('Συμβατικά ΦΣ'!H151*'Συμβατικά ΦΣ'!J151,2),"")</f>
        <v/>
      </c>
      <c r="F151" s="3" t="str">
        <f>IF(B151&lt;&gt;"",ROUND('Νέα ΦΣ'!I151*'Νέα ΦΣ'!M151,2),"")</f>
        <v/>
      </c>
      <c r="G151" s="3" t="str">
        <f>IF(B151&lt;&gt;"",ROUND('Συμβατικά ΦΣ'!L151*'Συμβατικά ΦΣ'!J151*'Γενικά Δεδομένα'!$I$6*365/1000,2),"")</f>
        <v/>
      </c>
      <c r="H151" s="3" t="str">
        <f>IF(B151&lt;&gt;"",IF('Νέα ΦΣ'!O151="ΝΑΙ",ROUND(0.85*F151*'Γενικά Δεδομένα'!$I$6*365/1000,2),ROUND(F151*'Γενικά Δεδομένα'!$I$6*365/1000,2)),"")</f>
        <v/>
      </c>
      <c r="I151" s="2" t="str">
        <f>IF(B151&lt;&gt;"",ROUND('Συμβατικά ΦΣ'!H151*'Γενικά Δεδομένα'!$I$9,2),"")</f>
        <v/>
      </c>
      <c r="J151" s="3" t="str">
        <f>IF(B151&lt;&gt;"",ROUND(('Νέα ΦΣ'!I151+'Νέα ΦΣ'!J151)*'Νέα ΦΣ'!N151,2),"")</f>
        <v/>
      </c>
      <c r="K151" s="3" t="str">
        <f>IF(B151&lt;&gt;"",ROUND(Βραχίονες!F151*'Γενικά Δεδομένα'!$I$10,2),"")</f>
        <v/>
      </c>
      <c r="L151" s="3" t="str">
        <f>IF(B151&lt;&gt;"",ROUND((Βραχίονες!F151+Βραχίονες!G151)*'Γενικά Δεδομένα'!$I$11,2),"")</f>
        <v/>
      </c>
      <c r="M151" s="14"/>
    </row>
    <row r="152" spans="2:13" ht="30" customHeight="1" x14ac:dyDescent="0.3">
      <c r="B152" s="13" t="str">
        <f>IF('Συμβατικά ΦΣ'!B152&lt;&gt;"",'Συμβατικά ΦΣ'!B152,"")</f>
        <v/>
      </c>
      <c r="C152" s="1" t="str">
        <f>IF(B152&lt;&gt;"",'Νέα ΦΣ'!C152,"")</f>
        <v/>
      </c>
      <c r="D152" s="1" t="str">
        <f>IF(B152&lt;&gt;"",Βραχίονες!D152,"")</f>
        <v/>
      </c>
      <c r="E152" s="3" t="str">
        <f>IF(B152&lt;&gt;"",ROUND('Συμβατικά ΦΣ'!H152*'Συμβατικά ΦΣ'!J152,2),"")</f>
        <v/>
      </c>
      <c r="F152" s="3" t="str">
        <f>IF(B152&lt;&gt;"",ROUND('Νέα ΦΣ'!I152*'Νέα ΦΣ'!M152,2),"")</f>
        <v/>
      </c>
      <c r="G152" s="3" t="str">
        <f>IF(B152&lt;&gt;"",ROUND('Συμβατικά ΦΣ'!L152*'Συμβατικά ΦΣ'!J152*'Γενικά Δεδομένα'!$I$6*365/1000,2),"")</f>
        <v/>
      </c>
      <c r="H152" s="3" t="str">
        <f>IF(B152&lt;&gt;"",IF('Νέα ΦΣ'!O152="ΝΑΙ",ROUND(0.85*F152*'Γενικά Δεδομένα'!$I$6*365/1000,2),ROUND(F152*'Γενικά Δεδομένα'!$I$6*365/1000,2)),"")</f>
        <v/>
      </c>
      <c r="I152" s="2" t="str">
        <f>IF(B152&lt;&gt;"",ROUND('Συμβατικά ΦΣ'!H152*'Γενικά Δεδομένα'!$I$9,2),"")</f>
        <v/>
      </c>
      <c r="J152" s="3" t="str">
        <f>IF(B152&lt;&gt;"",ROUND(('Νέα ΦΣ'!I152+'Νέα ΦΣ'!J152)*'Νέα ΦΣ'!N152,2),"")</f>
        <v/>
      </c>
      <c r="K152" s="3" t="str">
        <f>IF(B152&lt;&gt;"",ROUND(Βραχίονες!F152*'Γενικά Δεδομένα'!$I$10,2),"")</f>
        <v/>
      </c>
      <c r="L152" s="3" t="str">
        <f>IF(B152&lt;&gt;"",ROUND((Βραχίονες!F152+Βραχίονες!G152)*'Γενικά Δεδομένα'!$I$11,2),"")</f>
        <v/>
      </c>
      <c r="M152" s="14"/>
    </row>
    <row r="153" spans="2:13" ht="30" customHeight="1" thickBot="1" x14ac:dyDescent="0.35">
      <c r="B153" s="207" t="str">
        <f>IF('Συμβατικά ΦΣ'!B153&lt;&gt;"",'Συμβατικά ΦΣ'!B153,"")</f>
        <v/>
      </c>
      <c r="C153" s="208" t="str">
        <f>IF(B153&lt;&gt;"",'Νέα ΦΣ'!C153,"")</f>
        <v/>
      </c>
      <c r="D153" s="208" t="str">
        <f>IF(B153&lt;&gt;"",Βραχίονες!D153,"")</f>
        <v/>
      </c>
      <c r="E153" s="209" t="str">
        <f>IF(B153&lt;&gt;"",ROUND('Συμβατικά ΦΣ'!H153*'Συμβατικά ΦΣ'!J153,2),"")</f>
        <v/>
      </c>
      <c r="F153" s="209" t="str">
        <f>IF(B153&lt;&gt;"",ROUND('Νέα ΦΣ'!I153*'Νέα ΦΣ'!M153,2),"")</f>
        <v/>
      </c>
      <c r="G153" s="209" t="str">
        <f>IF(B153&lt;&gt;"",ROUND('Συμβατικά ΦΣ'!L153*'Συμβατικά ΦΣ'!J153*'Γενικά Δεδομένα'!$I$6*365/1000,2),"")</f>
        <v/>
      </c>
      <c r="H153" s="209" t="str">
        <f>IF(B153&lt;&gt;"",IF('Νέα ΦΣ'!O153="ΝΑΙ",ROUND(0.85*F153*'Γενικά Δεδομένα'!$I$6*365/1000,2),ROUND(F153*'Γενικά Δεδομένα'!$I$6*365/1000,2)),"")</f>
        <v/>
      </c>
      <c r="I153" s="210" t="str">
        <f>IF(B153&lt;&gt;"",ROUND('Συμβατικά ΦΣ'!H153*'Γενικά Δεδομένα'!$I$9,2),"")</f>
        <v/>
      </c>
      <c r="J153" s="209" t="str">
        <f>IF(B153&lt;&gt;"",ROUND(('Νέα ΦΣ'!I153+'Νέα ΦΣ'!J153)*'Νέα ΦΣ'!N153,2),"")</f>
        <v/>
      </c>
      <c r="K153" s="209" t="str">
        <f>IF(B153&lt;&gt;"",ROUND(Βραχίονες!F153*'Γενικά Δεδομένα'!$I$10,2),"")</f>
        <v/>
      </c>
      <c r="L153" s="209" t="str">
        <f>IF(B153&lt;&gt;"",ROUND((Βραχίονες!F153+Βραχίονες!G153)*'Γενικά Δεδομένα'!$I$11,2),"")</f>
        <v/>
      </c>
      <c r="M153" s="211"/>
    </row>
  </sheetData>
  <sheetProtection password="B73B" sheet="1" objects="1" scenarios="1"/>
  <dataConsolidate/>
  <mergeCells count="1">
    <mergeCell ref="B2:M2"/>
  </mergeCells>
  <pageMargins left="0.7" right="0.7" top="0.75" bottom="0.75" header="0.3" footer="0.3"/>
  <pageSetup paperSize="9" orientation="landscape"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P44"/>
  <sheetViews>
    <sheetView topLeftCell="A19" workbookViewId="0">
      <selection activeCell="C19" sqref="C19"/>
    </sheetView>
  </sheetViews>
  <sheetFormatPr defaultColWidth="8.88671875" defaultRowHeight="14.4" x14ac:dyDescent="0.3"/>
  <cols>
    <col min="1" max="1" width="3.6640625" style="52" customWidth="1"/>
    <col min="2" max="2" width="47.6640625" style="52" customWidth="1"/>
    <col min="3" max="3" width="14.6640625" style="52" customWidth="1"/>
    <col min="4" max="4" width="8.88671875" style="52"/>
    <col min="5" max="5" width="7.109375" style="52" customWidth="1"/>
    <col min="6" max="6" width="15.6640625" style="67" customWidth="1"/>
    <col min="7" max="8" width="15.6640625" style="52" customWidth="1"/>
    <col min="9" max="9" width="15.88671875" style="52" customWidth="1"/>
    <col min="10" max="12" width="16.44140625" style="52" customWidth="1"/>
    <col min="13" max="13" width="12.88671875" style="52" customWidth="1"/>
    <col min="14" max="14" width="16.44140625" style="52" customWidth="1"/>
    <col min="15" max="15" width="13.33203125" style="52" customWidth="1"/>
    <col min="16" max="16" width="32.88671875" style="52" customWidth="1"/>
    <col min="17" max="16384" width="8.88671875" style="52"/>
  </cols>
  <sheetData>
    <row r="2" spans="1:16" x14ac:dyDescent="0.3">
      <c r="A2" s="85" t="s">
        <v>18</v>
      </c>
      <c r="B2" s="86" t="s">
        <v>151</v>
      </c>
      <c r="C2" s="85" t="s">
        <v>152</v>
      </c>
      <c r="F2" s="91"/>
      <c r="G2" s="92"/>
      <c r="H2" s="315"/>
      <c r="I2" s="315"/>
    </row>
    <row r="3" spans="1:16" x14ac:dyDescent="0.3">
      <c r="A3" s="169" t="s">
        <v>139</v>
      </c>
      <c r="B3" s="172" t="s">
        <v>267</v>
      </c>
      <c r="C3" s="173">
        <f>+'Γενικά Δεδομένα'!I22</f>
        <v>15</v>
      </c>
      <c r="E3" s="68"/>
      <c r="J3" s="68"/>
      <c r="K3" s="68"/>
      <c r="L3" s="68"/>
      <c r="M3" s="68"/>
      <c r="N3" s="68"/>
      <c r="O3" s="68"/>
      <c r="P3" s="68"/>
    </row>
    <row r="4" spans="1:16" ht="96.6" x14ac:dyDescent="0.3">
      <c r="A4" s="169" t="s">
        <v>140</v>
      </c>
      <c r="B4" s="174" t="s">
        <v>117</v>
      </c>
      <c r="C4" s="69">
        <f>+Αποτελέσματα!H6</f>
        <v>0</v>
      </c>
      <c r="E4" s="70" t="s">
        <v>129</v>
      </c>
      <c r="F4" s="71" t="s">
        <v>154</v>
      </c>
      <c r="G4" s="72" t="s">
        <v>153</v>
      </c>
      <c r="H4" s="72" t="s">
        <v>136</v>
      </c>
      <c r="I4" s="72" t="s">
        <v>155</v>
      </c>
      <c r="J4" s="72" t="s">
        <v>137</v>
      </c>
      <c r="K4" s="72" t="s">
        <v>138</v>
      </c>
      <c r="L4" s="72" t="s">
        <v>159</v>
      </c>
      <c r="M4" s="72" t="s">
        <v>167</v>
      </c>
      <c r="N4" s="72" t="s">
        <v>268</v>
      </c>
      <c r="O4" s="72" t="s">
        <v>156</v>
      </c>
      <c r="P4" s="68"/>
    </row>
    <row r="5" spans="1:16" ht="34.950000000000003" customHeight="1" x14ac:dyDescent="0.3">
      <c r="A5" s="169" t="s">
        <v>141</v>
      </c>
      <c r="B5" s="174" t="s">
        <v>108</v>
      </c>
      <c r="C5" s="69">
        <f>+Αποτελέσματα!H12</f>
        <v>0</v>
      </c>
      <c r="E5" s="73"/>
      <c r="F5" s="74"/>
      <c r="G5" s="73"/>
      <c r="H5" s="73"/>
      <c r="I5" s="73"/>
      <c r="J5" s="73"/>
      <c r="K5" s="73"/>
      <c r="L5" s="73"/>
      <c r="M5" s="73"/>
      <c r="N5" s="73"/>
      <c r="O5" s="73"/>
      <c r="P5" s="68"/>
    </row>
    <row r="6" spans="1:16" ht="27.6" x14ac:dyDescent="0.3">
      <c r="A6" s="169" t="s">
        <v>142</v>
      </c>
      <c r="B6" s="174" t="s">
        <v>118</v>
      </c>
      <c r="C6" s="75">
        <f>+Αποτελέσματα!H7</f>
        <v>0</v>
      </c>
      <c r="E6" s="76">
        <f>IF(OR(C3="",C3=0),"",1)</f>
        <v>1</v>
      </c>
      <c r="F6" s="77">
        <v>0</v>
      </c>
      <c r="G6" s="78">
        <f t="shared" ref="G6" si="0">I6-H6</f>
        <v>0</v>
      </c>
      <c r="H6" s="78">
        <f>J6+L6+M6</f>
        <v>0</v>
      </c>
      <c r="I6" s="78">
        <f>N6</f>
        <v>0</v>
      </c>
      <c r="J6" s="78">
        <f>IF(E6="","",IF(Δάνειο!I5="",0,Δάνειο!I5))</f>
        <v>0</v>
      </c>
      <c r="K6" s="78">
        <v>0</v>
      </c>
      <c r="L6" s="78">
        <v>0</v>
      </c>
      <c r="M6" s="78">
        <f>C12</f>
        <v>0</v>
      </c>
      <c r="N6" s="78">
        <v>0</v>
      </c>
      <c r="O6" s="79" t="str">
        <f>IF(J6=0,"",(I6-L6)/J6)</f>
        <v/>
      </c>
    </row>
    <row r="7" spans="1:16" ht="27.6" x14ac:dyDescent="0.3">
      <c r="A7" s="169" t="s">
        <v>143</v>
      </c>
      <c r="B7" s="174" t="s">
        <v>109</v>
      </c>
      <c r="C7" s="75">
        <f>+Αποτελέσματα!H13</f>
        <v>0</v>
      </c>
      <c r="E7" s="76">
        <f t="shared" ref="E7:E20" si="1">IF(OR(E6=$C$3,E6=""),"",E6+1)</f>
        <v>2</v>
      </c>
      <c r="F7" s="69">
        <f>IF(E7="","",$C$4-$C$5)</f>
        <v>0</v>
      </c>
      <c r="G7" s="78">
        <f>IF(E7&lt;&gt;"",I7-H7,"")</f>
        <v>0</v>
      </c>
      <c r="H7" s="78">
        <f t="shared" ref="H7:H20" si="2">IF(E7&lt;&gt;"",J7+L7+M7,"")</f>
        <v>0</v>
      </c>
      <c r="I7" s="78">
        <f>N7</f>
        <v>0</v>
      </c>
      <c r="J7" s="78">
        <f>IF(E7="","",IF(Δάνειο!I6="",0,Δάνειο!I6))</f>
        <v>0</v>
      </c>
      <c r="K7" s="78">
        <f>IF(E7&lt;&gt;"",Αποτελέσματα!$H$12*'Γενικά Δεδομένα'!$I$4,"")</f>
        <v>0</v>
      </c>
      <c r="L7" s="78">
        <f t="shared" ref="L7:L20" si="3">IF(E7="","",K7)</f>
        <v>0</v>
      </c>
      <c r="M7" s="78"/>
      <c r="N7" s="78">
        <f t="shared" ref="N7:N20" si="4">IF($E7="","",$C$6+$C$8)</f>
        <v>0</v>
      </c>
      <c r="O7" s="79" t="str">
        <f t="shared" ref="O7:O20" si="5">IF(ISERROR((I7-L7)/J7),"",IF(E7="","",(I7-L7)/J7))</f>
        <v/>
      </c>
      <c r="P7" s="68"/>
    </row>
    <row r="8" spans="1:16" ht="27.6" x14ac:dyDescent="0.3">
      <c r="A8" s="169" t="s">
        <v>144</v>
      </c>
      <c r="B8" s="174" t="s">
        <v>110</v>
      </c>
      <c r="C8" s="175">
        <f>'Γενικά Δεδομένα'!I23</f>
        <v>0</v>
      </c>
      <c r="E8" s="76">
        <f t="shared" si="1"/>
        <v>3</v>
      </c>
      <c r="F8" s="69">
        <f t="shared" ref="F8:F15" si="6">IF(E8="","",$C$4-$C$5)</f>
        <v>0</v>
      </c>
      <c r="G8" s="78">
        <f t="shared" ref="G8:G20" si="7">IF(E8&lt;&gt;"",I8-H8,"")</f>
        <v>0</v>
      </c>
      <c r="H8" s="78">
        <f t="shared" si="2"/>
        <v>0</v>
      </c>
      <c r="I8" s="78">
        <f t="shared" ref="I8:I15" si="8">N8</f>
        <v>0</v>
      </c>
      <c r="J8" s="78">
        <f>IF(E8="","",IF(Δάνειο!I7="",0,Δάνειο!I7))</f>
        <v>0</v>
      </c>
      <c r="K8" s="78">
        <f>IF(E8&lt;&gt;"",K7*(1+'Γενικά Δεδομένα'!$I$5),"")</f>
        <v>0</v>
      </c>
      <c r="L8" s="78">
        <f t="shared" si="3"/>
        <v>0</v>
      </c>
      <c r="M8" s="78"/>
      <c r="N8" s="78">
        <f t="shared" si="4"/>
        <v>0</v>
      </c>
      <c r="O8" s="79" t="str">
        <f t="shared" si="5"/>
        <v/>
      </c>
      <c r="P8" s="68"/>
    </row>
    <row r="9" spans="1:16" x14ac:dyDescent="0.3">
      <c r="A9" s="169" t="s">
        <v>145</v>
      </c>
      <c r="B9" s="174" t="s">
        <v>111</v>
      </c>
      <c r="C9" s="75">
        <v>0</v>
      </c>
      <c r="E9" s="76">
        <f t="shared" si="1"/>
        <v>4</v>
      </c>
      <c r="F9" s="69">
        <f t="shared" si="6"/>
        <v>0</v>
      </c>
      <c r="G9" s="78">
        <f t="shared" si="7"/>
        <v>0</v>
      </c>
      <c r="H9" s="78">
        <f t="shared" si="2"/>
        <v>0</v>
      </c>
      <c r="I9" s="78">
        <f t="shared" si="8"/>
        <v>0</v>
      </c>
      <c r="J9" s="78">
        <f>IF(E9="","",IF(Δάνειο!I8="",0,Δάνειο!I8))</f>
        <v>0</v>
      </c>
      <c r="K9" s="78">
        <f>IF(E9&lt;&gt;"",K8*(1+'Γενικά Δεδομένα'!$I$5),"")</f>
        <v>0</v>
      </c>
      <c r="L9" s="78">
        <f t="shared" si="3"/>
        <v>0</v>
      </c>
      <c r="M9" s="78"/>
      <c r="N9" s="78">
        <f t="shared" si="4"/>
        <v>0</v>
      </c>
      <c r="O9" s="79" t="str">
        <f t="shared" si="5"/>
        <v/>
      </c>
      <c r="P9" s="68"/>
    </row>
    <row r="10" spans="1:16" x14ac:dyDescent="0.3">
      <c r="A10" s="169" t="s">
        <v>146</v>
      </c>
      <c r="B10" s="190" t="s">
        <v>112</v>
      </c>
      <c r="C10" s="75">
        <f>+Αποτελέσματα!H40</f>
        <v>0</v>
      </c>
      <c r="E10" s="76">
        <f t="shared" si="1"/>
        <v>5</v>
      </c>
      <c r="F10" s="69">
        <f t="shared" si="6"/>
        <v>0</v>
      </c>
      <c r="G10" s="78">
        <f t="shared" si="7"/>
        <v>0</v>
      </c>
      <c r="H10" s="78">
        <f t="shared" si="2"/>
        <v>0</v>
      </c>
      <c r="I10" s="78">
        <f t="shared" si="8"/>
        <v>0</v>
      </c>
      <c r="J10" s="78">
        <f>IF(E10="","",IF(Δάνειο!I9="",0,Δάνειο!I9))</f>
        <v>0</v>
      </c>
      <c r="K10" s="78">
        <f>IF(E10&lt;&gt;"",K9*(1+'Γενικά Δεδομένα'!$I$5),"")</f>
        <v>0</v>
      </c>
      <c r="L10" s="78">
        <f t="shared" si="3"/>
        <v>0</v>
      </c>
      <c r="M10" s="78"/>
      <c r="N10" s="78">
        <f t="shared" si="4"/>
        <v>0</v>
      </c>
      <c r="O10" s="79" t="str">
        <f t="shared" si="5"/>
        <v/>
      </c>
      <c r="P10" s="68"/>
    </row>
    <row r="11" spans="1:16" x14ac:dyDescent="0.3">
      <c r="A11" s="169" t="s">
        <v>148</v>
      </c>
      <c r="B11" s="190" t="s">
        <v>113</v>
      </c>
      <c r="C11" s="75">
        <f>+C10</f>
        <v>0</v>
      </c>
      <c r="E11" s="76">
        <f t="shared" si="1"/>
        <v>6</v>
      </c>
      <c r="F11" s="69">
        <f t="shared" si="6"/>
        <v>0</v>
      </c>
      <c r="G11" s="78">
        <f t="shared" si="7"/>
        <v>0</v>
      </c>
      <c r="H11" s="78">
        <f t="shared" si="2"/>
        <v>0</v>
      </c>
      <c r="I11" s="78">
        <f t="shared" si="8"/>
        <v>0</v>
      </c>
      <c r="J11" s="78">
        <f>IF(E11="","",IF(Δάνειο!I10="",0,Δάνειο!I10))</f>
        <v>0</v>
      </c>
      <c r="K11" s="78">
        <f>IF(E11&lt;&gt;"",K10*(1+'Γενικά Δεδομένα'!$I$5),"")</f>
        <v>0</v>
      </c>
      <c r="L11" s="78">
        <f t="shared" si="3"/>
        <v>0</v>
      </c>
      <c r="M11" s="78"/>
      <c r="N11" s="78">
        <f t="shared" si="4"/>
        <v>0</v>
      </c>
      <c r="O11" s="79" t="str">
        <f t="shared" si="5"/>
        <v/>
      </c>
      <c r="P11" s="68"/>
    </row>
    <row r="12" spans="1:16" x14ac:dyDescent="0.3">
      <c r="A12" s="169" t="s">
        <v>147</v>
      </c>
      <c r="B12" s="190" t="s">
        <v>114</v>
      </c>
      <c r="C12" s="75">
        <f>C10-C11</f>
        <v>0</v>
      </c>
      <c r="E12" s="76">
        <f t="shared" si="1"/>
        <v>7</v>
      </c>
      <c r="F12" s="69">
        <f t="shared" si="6"/>
        <v>0</v>
      </c>
      <c r="G12" s="78">
        <f t="shared" si="7"/>
        <v>0</v>
      </c>
      <c r="H12" s="78">
        <f t="shared" si="2"/>
        <v>0</v>
      </c>
      <c r="I12" s="78">
        <f t="shared" si="8"/>
        <v>0</v>
      </c>
      <c r="J12" s="78">
        <f>IF(E12="","",IF(Δάνειο!I11="",0,Δάνειο!I11))</f>
        <v>0</v>
      </c>
      <c r="K12" s="78">
        <f>IF(E12&lt;&gt;"",K11*(1+'Γενικά Δεδομένα'!$I$5),"")</f>
        <v>0</v>
      </c>
      <c r="L12" s="78">
        <f t="shared" si="3"/>
        <v>0</v>
      </c>
      <c r="M12" s="78"/>
      <c r="N12" s="78">
        <f t="shared" si="4"/>
        <v>0</v>
      </c>
      <c r="O12" s="79" t="str">
        <f t="shared" si="5"/>
        <v/>
      </c>
      <c r="P12" s="68"/>
    </row>
    <row r="13" spans="1:16" x14ac:dyDescent="0.3">
      <c r="A13" s="169" t="s">
        <v>149</v>
      </c>
      <c r="B13" s="190" t="s">
        <v>115</v>
      </c>
      <c r="C13" s="80" t="str">
        <f>IF(ISERROR(IRR(G6:G20)),"Μη Διαθέσιμο",IRR(G6:G20))</f>
        <v>Μη Διαθέσιμο</v>
      </c>
      <c r="E13" s="76">
        <f t="shared" si="1"/>
        <v>8</v>
      </c>
      <c r="F13" s="69">
        <f>IF(E13="","",$C$4-$C$5)</f>
        <v>0</v>
      </c>
      <c r="G13" s="78">
        <f t="shared" si="7"/>
        <v>0</v>
      </c>
      <c r="H13" s="78">
        <f t="shared" si="2"/>
        <v>0</v>
      </c>
      <c r="I13" s="78">
        <f t="shared" si="8"/>
        <v>0</v>
      </c>
      <c r="J13" s="78">
        <f>IF(E13="","",IF(Δάνειο!I12="",0,Δάνειο!I12))</f>
        <v>0</v>
      </c>
      <c r="K13" s="78">
        <f>IF(E13&lt;&gt;"",K12*(1+'Γενικά Δεδομένα'!$I$5),"")</f>
        <v>0</v>
      </c>
      <c r="L13" s="78">
        <f t="shared" si="3"/>
        <v>0</v>
      </c>
      <c r="M13" s="78"/>
      <c r="N13" s="78">
        <f t="shared" si="4"/>
        <v>0</v>
      </c>
      <c r="O13" s="79" t="str">
        <f t="shared" si="5"/>
        <v/>
      </c>
      <c r="P13" s="68"/>
    </row>
    <row r="14" spans="1:16" x14ac:dyDescent="0.3">
      <c r="A14" s="169" t="s">
        <v>150</v>
      </c>
      <c r="B14" s="190" t="s">
        <v>170</v>
      </c>
      <c r="C14" s="96">
        <f>NPV(C15,G6:G20)</f>
        <v>0</v>
      </c>
      <c r="E14" s="76">
        <f t="shared" si="1"/>
        <v>9</v>
      </c>
      <c r="F14" s="69">
        <f t="shared" si="6"/>
        <v>0</v>
      </c>
      <c r="G14" s="78">
        <f t="shared" si="7"/>
        <v>0</v>
      </c>
      <c r="H14" s="78">
        <f t="shared" si="2"/>
        <v>0</v>
      </c>
      <c r="I14" s="78">
        <f t="shared" si="8"/>
        <v>0</v>
      </c>
      <c r="J14" s="78">
        <f>IF(E14="","",IF(Δάνειο!I13="",0,Δάνειο!I13))</f>
        <v>0</v>
      </c>
      <c r="K14" s="78">
        <f>IF(E14&lt;&gt;"",K13*(1+'Γενικά Δεδομένα'!$I$5),"")</f>
        <v>0</v>
      </c>
      <c r="L14" s="78">
        <f t="shared" si="3"/>
        <v>0</v>
      </c>
      <c r="M14" s="78"/>
      <c r="N14" s="78">
        <f t="shared" si="4"/>
        <v>0</v>
      </c>
      <c r="O14" s="79" t="str">
        <f t="shared" si="5"/>
        <v/>
      </c>
      <c r="P14" s="68"/>
    </row>
    <row r="15" spans="1:16" x14ac:dyDescent="0.3">
      <c r="A15" s="98" t="s">
        <v>171</v>
      </c>
      <c r="B15" s="190" t="s">
        <v>89</v>
      </c>
      <c r="C15" s="81">
        <v>0.05</v>
      </c>
      <c r="E15" s="76">
        <f t="shared" si="1"/>
        <v>10</v>
      </c>
      <c r="F15" s="69">
        <f t="shared" si="6"/>
        <v>0</v>
      </c>
      <c r="G15" s="78">
        <f t="shared" si="7"/>
        <v>0</v>
      </c>
      <c r="H15" s="78">
        <f t="shared" si="2"/>
        <v>0</v>
      </c>
      <c r="I15" s="78">
        <f t="shared" si="8"/>
        <v>0</v>
      </c>
      <c r="J15" s="78">
        <f>IF(E15="","",IF(Δάνειο!I14="",0,Δάνειο!I14))</f>
        <v>0</v>
      </c>
      <c r="K15" s="78">
        <f>IF(E15&lt;&gt;"",K14*(1+'Γενικά Δεδομένα'!$I$5),"")</f>
        <v>0</v>
      </c>
      <c r="L15" s="78">
        <f t="shared" si="3"/>
        <v>0</v>
      </c>
      <c r="M15" s="78"/>
      <c r="N15" s="78">
        <f t="shared" si="4"/>
        <v>0</v>
      </c>
      <c r="O15" s="79" t="str">
        <f t="shared" si="5"/>
        <v/>
      </c>
      <c r="P15" s="68"/>
    </row>
    <row r="16" spans="1:16" x14ac:dyDescent="0.3">
      <c r="E16" s="76">
        <f t="shared" si="1"/>
        <v>11</v>
      </c>
      <c r="F16" s="69">
        <f t="shared" ref="F16:F20" si="9">IF(E16="","",$C$4-$C$5)</f>
        <v>0</v>
      </c>
      <c r="G16" s="78">
        <f t="shared" si="7"/>
        <v>0</v>
      </c>
      <c r="H16" s="78">
        <f t="shared" si="2"/>
        <v>0</v>
      </c>
      <c r="I16" s="78">
        <f t="shared" ref="I16:I20" si="10">N16</f>
        <v>0</v>
      </c>
      <c r="J16" s="78">
        <f>IF(E16="","",IF(Δάνειο!I15="",0,Δάνειο!I15))</f>
        <v>0</v>
      </c>
      <c r="K16" s="78">
        <f>IF(E16&lt;&gt;"",K15*(1+'Γενικά Δεδομένα'!$I$5),"")</f>
        <v>0</v>
      </c>
      <c r="L16" s="78">
        <f t="shared" si="3"/>
        <v>0</v>
      </c>
      <c r="M16" s="78"/>
      <c r="N16" s="78">
        <f t="shared" si="4"/>
        <v>0</v>
      </c>
      <c r="O16" s="79" t="str">
        <f t="shared" si="5"/>
        <v/>
      </c>
      <c r="P16" s="68"/>
    </row>
    <row r="17" spans="5:16" x14ac:dyDescent="0.3">
      <c r="E17" s="76">
        <f t="shared" si="1"/>
        <v>12</v>
      </c>
      <c r="F17" s="69">
        <f t="shared" si="9"/>
        <v>0</v>
      </c>
      <c r="G17" s="78">
        <f t="shared" si="7"/>
        <v>0</v>
      </c>
      <c r="H17" s="78">
        <f t="shared" si="2"/>
        <v>0</v>
      </c>
      <c r="I17" s="78">
        <f t="shared" si="10"/>
        <v>0</v>
      </c>
      <c r="J17" s="78">
        <f>IF(E17="","",IF(Δάνειο!I16="",0,Δάνειο!I16))</f>
        <v>0</v>
      </c>
      <c r="K17" s="78">
        <f>IF(E17&lt;&gt;"",K16*(1+'Γενικά Δεδομένα'!$I$5),"")</f>
        <v>0</v>
      </c>
      <c r="L17" s="78">
        <f t="shared" si="3"/>
        <v>0</v>
      </c>
      <c r="M17" s="78"/>
      <c r="N17" s="78">
        <f t="shared" si="4"/>
        <v>0</v>
      </c>
      <c r="O17" s="79" t="str">
        <f t="shared" si="5"/>
        <v/>
      </c>
      <c r="P17" s="68"/>
    </row>
    <row r="18" spans="5:16" x14ac:dyDescent="0.3">
      <c r="E18" s="76">
        <f t="shared" si="1"/>
        <v>13</v>
      </c>
      <c r="F18" s="69">
        <f t="shared" si="9"/>
        <v>0</v>
      </c>
      <c r="G18" s="78">
        <f t="shared" si="7"/>
        <v>0</v>
      </c>
      <c r="H18" s="78">
        <f t="shared" si="2"/>
        <v>0</v>
      </c>
      <c r="I18" s="78">
        <f t="shared" si="10"/>
        <v>0</v>
      </c>
      <c r="J18" s="78">
        <f>IF(E18="","",IF(Δάνειο!I17="",0,Δάνειο!I17))</f>
        <v>0</v>
      </c>
      <c r="K18" s="78">
        <f>IF(E18&lt;&gt;"",K17*(1+'Γενικά Δεδομένα'!$I$5),"")</f>
        <v>0</v>
      </c>
      <c r="L18" s="78">
        <f t="shared" si="3"/>
        <v>0</v>
      </c>
      <c r="M18" s="78"/>
      <c r="N18" s="78">
        <f t="shared" si="4"/>
        <v>0</v>
      </c>
      <c r="O18" s="79" t="str">
        <f t="shared" si="5"/>
        <v/>
      </c>
      <c r="P18" s="68"/>
    </row>
    <row r="19" spans="5:16" x14ac:dyDescent="0.3">
      <c r="E19" s="76">
        <f t="shared" si="1"/>
        <v>14</v>
      </c>
      <c r="F19" s="69">
        <f t="shared" si="9"/>
        <v>0</v>
      </c>
      <c r="G19" s="78">
        <f t="shared" si="7"/>
        <v>0</v>
      </c>
      <c r="H19" s="78">
        <f t="shared" si="2"/>
        <v>0</v>
      </c>
      <c r="I19" s="78">
        <f t="shared" si="10"/>
        <v>0</v>
      </c>
      <c r="J19" s="78">
        <f>IF(E19="","",IF(Δάνειο!I18="",0,Δάνειο!I18))</f>
        <v>0</v>
      </c>
      <c r="K19" s="78">
        <f>IF(E19&lt;&gt;"",K18*(1+'Γενικά Δεδομένα'!$I$5),"")</f>
        <v>0</v>
      </c>
      <c r="L19" s="78">
        <f t="shared" si="3"/>
        <v>0</v>
      </c>
      <c r="M19" s="78"/>
      <c r="N19" s="78">
        <f t="shared" si="4"/>
        <v>0</v>
      </c>
      <c r="O19" s="79" t="str">
        <f t="shared" si="5"/>
        <v/>
      </c>
      <c r="P19" s="68"/>
    </row>
    <row r="20" spans="5:16" x14ac:dyDescent="0.3">
      <c r="E20" s="76">
        <f t="shared" si="1"/>
        <v>15</v>
      </c>
      <c r="F20" s="69">
        <f t="shared" si="9"/>
        <v>0</v>
      </c>
      <c r="G20" s="78">
        <f t="shared" si="7"/>
        <v>0</v>
      </c>
      <c r="H20" s="78">
        <f t="shared" si="2"/>
        <v>0</v>
      </c>
      <c r="I20" s="78">
        <f t="shared" si="10"/>
        <v>0</v>
      </c>
      <c r="J20" s="78">
        <f>IF(E20="","",IF(Δάνειο!I19="",0,Δάνειο!I19))</f>
        <v>0</v>
      </c>
      <c r="K20" s="78">
        <f>IF(E20&lt;&gt;"",K19*(1+'Γενικά Δεδομένα'!$I$5),"")</f>
        <v>0</v>
      </c>
      <c r="L20" s="78">
        <f t="shared" si="3"/>
        <v>0</v>
      </c>
      <c r="M20" s="78"/>
      <c r="N20" s="78">
        <f t="shared" si="4"/>
        <v>0</v>
      </c>
      <c r="O20" s="79" t="str">
        <f t="shared" si="5"/>
        <v/>
      </c>
      <c r="P20" s="68"/>
    </row>
    <row r="21" spans="5:16" x14ac:dyDescent="0.3">
      <c r="E21" s="68"/>
      <c r="F21" s="82"/>
      <c r="G21" s="68"/>
      <c r="H21" s="68"/>
      <c r="I21" s="68"/>
      <c r="J21" s="68"/>
      <c r="K21" s="68"/>
      <c r="L21" s="68"/>
      <c r="M21" s="68"/>
      <c r="N21" s="68" t="str">
        <f>IF($F25="","",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c r="O21" s="68"/>
      <c r="P21" s="68"/>
    </row>
    <row r="22" spans="5:16" x14ac:dyDescent="0.3">
      <c r="E22" s="212" t="s">
        <v>132</v>
      </c>
      <c r="J22" s="83"/>
      <c r="K22" s="83"/>
      <c r="L22" s="83"/>
      <c r="M22" s="68"/>
      <c r="N22" s="68"/>
      <c r="O22" s="68"/>
      <c r="P22" s="68"/>
    </row>
    <row r="23" spans="5:16" x14ac:dyDescent="0.3">
      <c r="E23" s="52" t="s">
        <v>157</v>
      </c>
      <c r="J23" s="83"/>
      <c r="K23" s="83"/>
      <c r="L23" s="83"/>
      <c r="M23" s="68"/>
      <c r="N23" s="68"/>
      <c r="O23" s="68"/>
      <c r="P23" s="68"/>
    </row>
    <row r="24" spans="5:16" ht="13.95" customHeight="1" x14ac:dyDescent="0.3">
      <c r="E24" s="316" t="s">
        <v>90</v>
      </c>
      <c r="F24" s="316"/>
      <c r="G24" s="316"/>
      <c r="H24" s="88" t="str">
        <f>IF(C10=0,"Μη Διαθέσιμη Τιμή",(C10+NPV(C15,L6:L20))/SUM(F6:F20))</f>
        <v>Μη Διαθέσιμη Τιμή</v>
      </c>
      <c r="I24" s="89" t="s">
        <v>116</v>
      </c>
      <c r="J24" s="90"/>
      <c r="K24" s="83"/>
      <c r="L24" s="83"/>
      <c r="M24" s="68"/>
      <c r="N24" s="68"/>
      <c r="O24" s="68"/>
      <c r="P24" s="68"/>
    </row>
    <row r="25" spans="5:16" x14ac:dyDescent="0.3">
      <c r="E25" s="87"/>
      <c r="F25" s="87"/>
      <c r="G25" s="179"/>
      <c r="H25" s="88"/>
      <c r="I25" s="89"/>
      <c r="J25" s="99"/>
      <c r="K25" s="94"/>
      <c r="L25" s="95"/>
      <c r="M25" s="68"/>
      <c r="N25" s="68"/>
      <c r="O25" s="68"/>
      <c r="P25" s="68"/>
    </row>
    <row r="26" spans="5:16" x14ac:dyDescent="0.3">
      <c r="E26" s="57"/>
      <c r="F26" s="97"/>
      <c r="G26" s="57"/>
      <c r="H26" s="57"/>
      <c r="I26" s="87"/>
      <c r="J26" s="99"/>
      <c r="K26" s="94"/>
      <c r="L26" s="68"/>
      <c r="M26" s="68"/>
      <c r="N26" s="68"/>
      <c r="O26" s="94"/>
      <c r="P26" s="68"/>
    </row>
    <row r="27" spans="5:16" x14ac:dyDescent="0.3">
      <c r="E27" s="99"/>
      <c r="F27" s="94"/>
    </row>
    <row r="28" spans="5:16" x14ac:dyDescent="0.3">
      <c r="E28" s="99"/>
      <c r="F28" s="94"/>
    </row>
    <row r="29" spans="5:16" x14ac:dyDescent="0.3">
      <c r="J29" s="99"/>
    </row>
    <row r="30" spans="5:16" x14ac:dyDescent="0.3">
      <c r="J30" s="99"/>
    </row>
    <row r="31" spans="5:16" x14ac:dyDescent="0.3">
      <c r="J31" s="99"/>
    </row>
    <row r="32" spans="5:16" x14ac:dyDescent="0.3">
      <c r="J32" s="99"/>
      <c r="N32" s="52" t="str">
        <f>IF($E32="","",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3" spans="10:14" x14ac:dyDescent="0.3">
      <c r="J33" s="99"/>
      <c r="N33" s="52" t="str">
        <f>IF($E33="","",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4" spans="10:14" x14ac:dyDescent="0.3">
      <c r="J34" s="99"/>
      <c r="N34" s="52" t="str">
        <f>IF($E34="","",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5" spans="10:14" x14ac:dyDescent="0.3">
      <c r="J35" s="99"/>
      <c r="N35" s="52" t="str">
        <f>IF($E35="","",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6" spans="10:14" x14ac:dyDescent="0.3">
      <c r="J36" s="99"/>
      <c r="N36" s="52" t="str">
        <f>IF($E36="","",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7" spans="10:14" x14ac:dyDescent="0.3">
      <c r="N37" s="52" t="str">
        <f>IF($E37="","",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8" spans="10:14" x14ac:dyDescent="0.3">
      <c r="N38" s="52" t="str">
        <f>IF($E38="","",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39" spans="10:14" x14ac:dyDescent="0.3">
      <c r="N39" s="52" t="str">
        <f>IF($E39="","",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0" spans="10:14" x14ac:dyDescent="0.3">
      <c r="N40" s="52" t="str">
        <f>IF($E40="","",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1" spans="10:14" x14ac:dyDescent="0.3">
      <c r="N41" s="52" t="str">
        <f>IF($E41="","",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2" spans="10:14" x14ac:dyDescent="0.3">
      <c r="N42" s="52" t="str">
        <f>IF($E42="","",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3" spans="10:14" x14ac:dyDescent="0.3">
      <c r="N43" s="52" t="str">
        <f>IF($E43="","",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row r="44" spans="10:14" x14ac:dyDescent="0.3">
      <c r="N44" s="52" t="str">
        <f>IF($E44="","",Συνολικό_Κόστος_Ετήσιας_Κατανάλωσης_Ενέργειας_Δυκτίου_Φωτισμού_με_Συμβατκούς_Λαμπτήρες+Ετησιο_Κόστος_Συντήρησης_Δυκτίου_Φωτισμού_με_Συμβατκούς_Λαμπτήρες)</f>
        <v/>
      </c>
    </row>
  </sheetData>
  <sheetProtection password="B73B" sheet="1" objects="1" scenarios="1"/>
  <mergeCells count="2">
    <mergeCell ref="H2:I2"/>
    <mergeCell ref="E24:G24"/>
  </mergeCells>
  <dataValidations count="1">
    <dataValidation type="whole" allowBlank="1" showInputMessage="1" showErrorMessage="1" sqref="C3">
      <formula1>0</formula1>
      <formula2>15</formula2>
    </dataValidation>
  </dataValidations>
  <pageMargins left="0.7" right="0.7" top="0.75" bottom="0.75" header="0.3" footer="0.3"/>
  <pageSetup paperSize="9" orientation="portrait" horizontalDpi="4294967293"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Περιγραφή Έργου</vt:lpstr>
      <vt:lpstr>Γενικά Δεδομένα</vt:lpstr>
      <vt:lpstr>Συμβατικά ΦΣ</vt:lpstr>
      <vt:lpstr>Νέα ΦΣ</vt:lpstr>
      <vt:lpstr>Βραχίονες</vt:lpstr>
      <vt:lpstr>Λοιπός Εξοπλισμός</vt:lpstr>
      <vt:lpstr>Αποτελέσματα</vt:lpstr>
      <vt:lpstr>Υπολογισμοί</vt:lpstr>
      <vt:lpstr>Οικονομικότητα</vt:lpstr>
      <vt:lpstr>Δάνειο</vt:lpstr>
      <vt:lpstr>Βοήθεια</vt:lpstr>
      <vt:lpstr>Πίνακες Αιτήματος</vt:lpstr>
      <vt:lpstr>fs_led</vt:lpstr>
      <vt:lpstr>fs_non_led</vt:lpstr>
      <vt:lpstr>list1</vt:lpstr>
      <vt:lpstr>list2</vt:lpstr>
      <vt:lpstr>min_luminary_efficacy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2018-03-15T11:36:23Z</dcterms:modified>
</cp:coreProperties>
</file>